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6390" windowWidth="28830" windowHeight="6450" tabRatio="817"/>
  </bookViews>
  <sheets>
    <sheet name="CoverSheet" sheetId="1" r:id="rId1"/>
    <sheet name="TOC" sheetId="4" r:id="rId2"/>
    <sheet name="Guidelines" sheetId="3" r:id="rId3"/>
    <sheet name="S11a.Capex Forecast" sheetId="44" r:id="rId4"/>
    <sheet name="S11b.Opex Forecast" sheetId="88" r:id="rId5"/>
    <sheet name="S12a.Asset Condition" sheetId="75" r:id="rId6"/>
    <sheet name="S12b.Capacity Forecast" sheetId="56" r:id="rId7"/>
    <sheet name="S12c.Demand Forecast" sheetId="99" r:id="rId8"/>
    <sheet name="S12d.Reliability Forecast" sheetId="91" r:id="rId9"/>
    <sheet name="S13.AMMAT" sheetId="58" r:id="rId10"/>
  </sheets>
  <externalReferences>
    <externalReference r:id="rId11"/>
    <externalReference r:id="rId12"/>
    <externalReference r:id="rId13"/>
    <externalReference r:id="rId14"/>
    <externalReference r:id="rId15"/>
    <externalReference r:id="rId16"/>
  </externalReferences>
  <definedNames>
    <definedName name="\p">#N/A</definedName>
    <definedName name="_Key1" hidden="1">#REF!</definedName>
    <definedName name="_Order1" hidden="1">255</definedName>
    <definedName name="_RAB1">#REF!</definedName>
    <definedName name="_Sort" hidden="1">#REF!</definedName>
    <definedName name="A">#REF!</definedName>
    <definedName name="ANSICList">[1]ANSIC!$B$1:$B$37</definedName>
    <definedName name="ASSUMPTIONS">#N/A</definedName>
    <definedName name="BALANCE">#REF!</definedName>
    <definedName name="BigDGData">OFFSET(INDIRECT("D2_DistributedGeneration!C" &amp; MATCH("bdgcounter",[2]D2_DistributedGeneration!$A:$A,0)),0,0,COUNTIF([2]D2_DistributedGeneration!$A:$A,"bdgcounter"),7)</definedName>
    <definedName name="BulkData">OFFSET(INDIRECT("D1_Deliveries!C" &amp; MATCH("bulk",[1]D1_Deliveries!$A:$A,0)),0,0,COUNTIF([1]D1_Deliveries!$A:$A,"bulk"),6)</definedName>
    <definedName name="CAP">#REF!</definedName>
    <definedName name="CASH">#N/A</definedName>
    <definedName name="CF">#REF!</definedName>
    <definedName name="CompanyData">OFFSET('[1]Customer Data'!#REF!,0,0,COUNTA('[1]Customer Data'!#REF!),2)</definedName>
    <definedName name="CONTROL">#REF!</definedName>
    <definedName name="CONTROL2">#REF!</definedName>
    <definedName name="Cus">#REF!</definedName>
    <definedName name="CustomerList">'[1]Customer Data'!#REF!</definedName>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DEP">#REF!</definedName>
    <definedName name="DirectData">[1]D1_DirectDeliveries!$B$17:$J$60</definedName>
    <definedName name="DistGenList">OFFSET('[1]Customer Data'!$B$1,0,0,COUNTA('[1]Customer Data'!$B:$B),1)</definedName>
    <definedName name="DistributorList">'[1]Customer Data'!$D$1:$D$31</definedName>
    <definedName name="dividendoriginal">#REF!</definedName>
    <definedName name="EnergyTypes">[3]Selections!$B$3:$B$15</definedName>
    <definedName name="Exp_Cats">'[2]S11a.Capex Forecast'!$F$80:$F$86</definedName>
    <definedName name="HEAD">#N/A</definedName>
    <definedName name="HistoricalSales">OFFSET(#REF!,0,0,COUNTA(#REF!),2)</definedName>
    <definedName name="Name">[4]List!$B$5:$B$17</definedName>
    <definedName name="NonReg">#REF!</definedName>
    <definedName name="p">#REF!</definedName>
    <definedName name="_xlnm.Print_Area" localSheetId="0">CoverSheet!$A$1:$D$17</definedName>
    <definedName name="_xlnm.Print_Area" localSheetId="2">Guidelines!$A$1:$C$34</definedName>
    <definedName name="_xlnm.Print_Area" localSheetId="3">'S11a.Capex Forecast'!$A$1:$S$196</definedName>
    <definedName name="_xlnm.Print_Area" localSheetId="4">'S11b.Opex Forecast'!$A$1:$T$51</definedName>
    <definedName name="_xlnm.Print_Area" localSheetId="5">'S12a.Asset Condition'!$A$1:$N$65</definedName>
    <definedName name="_xlnm.Print_Area" localSheetId="6">'S12b.Capacity Forecast'!$A$1:$O$37</definedName>
    <definedName name="_xlnm.Print_Area" localSheetId="7">'S12c.Demand Forecast'!$A$1:$N$46</definedName>
    <definedName name="_xlnm.Print_Area" localSheetId="8">'S12d.Reliability Forecast'!$A$1:$N$16</definedName>
    <definedName name="_xlnm.Print_Area" localSheetId="9">S13.AMMAT!$A$1:$J$11,S13.AMMAT!$L$1:$T$11,S13.AMMAT!$A$13:$J$23,S13.AMMAT!$L$13:$T$23,S13.AMMAT!$A$25:$J$35,S13.AMMAT!$L$25:$T$35,S13.AMMAT!$A$37:$J$46,S13.AMMAT!$L$37:$T$46,S13.AMMAT!$A$48:$J$58,S13.AMMAT!$L$48:$T$58,S13.AMMAT!$A$60:$J$70,S13.AMMAT!$L$60:$T$70,S13.AMMAT!$A$72:$J$82,S13.AMMAT!$L$72:$T$82,S13.AMMAT!$A$84:$J$95,S13.AMMAT!$L$84:$T$95</definedName>
    <definedName name="_xlnm.Print_Area" localSheetId="1">TOC!$A$1:$D$16</definedName>
    <definedName name="_xlnm.Print_Titles" localSheetId="3">'S11a.Capex Forecast'!$1:$6</definedName>
    <definedName name="_xlnm.Print_Titles" localSheetId="5">'S12a.Asset Condition'!$1:$6</definedName>
    <definedName name="RABTarget">#REF!</definedName>
    <definedName name="Regulatory">'[5]2012 Copy'!$D$186:$D$192</definedName>
    <definedName name="RetailerData">OFFSET(INDIRECT("D1_Deliveries!B" &amp; MATCH("ret",[1]D1_Deliveries!$B:$B,0)),0,0,COUNTIF([1]D1_Deliveries!$B:$B,"ret"),5)</definedName>
    <definedName name="RetailerList">'[1]Customer Data'!$A$1:$A$14</definedName>
    <definedName name="RetailersData">OFFSET(INDIRECT("D1_Deliveries!C" &amp; MATCH("ret",[1]D1_Deliveries!$A:$A,0)),0,0,COUNTIF([1]D1_Deliveries!$A:$A,"ret"),6)</definedName>
    <definedName name="REVENUE">#REF!</definedName>
    <definedName name="ROI">#REF!</definedName>
    <definedName name="Role">[4]List!$E$4:$E$17</definedName>
    <definedName name="Safety">#REF!</definedName>
    <definedName name="Scenario_3">'[6]NSW 1'!#REF!</definedName>
    <definedName name="Scenario_4">'[6]NSW 1'!#REF!</definedName>
    <definedName name="smallDGData">OFFSET(INDIRECT("D2_DistributedGeneration!C" &amp; MATCH("sdgcounter",[2]D2_DistributedGeneration!$A:$A,0)),0,0,COUNTIF([2]D2_DistributedGeneration!$A:$A,"sdgcounter"),7)</definedName>
    <definedName name="t">#REF!</definedName>
    <definedName name="toRetailers">OFFSET(INDIRECT("D1_Deliveries!B" &amp; MATCH("ret",[1]D1_Deliveries!$B:$B,0)),0,0,COUNTIF([1]D1_Deliveries!$B:$B,"ret"),5)</definedName>
    <definedName name="Z_21F2E024_704F_4E93_AC63_213755ECFFE0_.wvu.PrintArea" localSheetId="0" hidden="1">CoverSheet!$A$1:$D$17</definedName>
    <definedName name="Z_21F2E024_704F_4E93_AC63_213755ECFFE0_.wvu.PrintArea" localSheetId="2" hidden="1">Guidelines!$A$1:$C$34</definedName>
    <definedName name="Z_21F2E024_704F_4E93_AC63_213755ECFFE0_.wvu.PrintArea" localSheetId="3" hidden="1">'S11a.Capex Forecast'!$A$1:$S$196</definedName>
    <definedName name="Z_21F2E024_704F_4E93_AC63_213755ECFFE0_.wvu.PrintArea" localSheetId="4" hidden="1">'S11b.Opex Forecast'!$A$1:$T$51</definedName>
    <definedName name="Z_21F2E024_704F_4E93_AC63_213755ECFFE0_.wvu.PrintArea" localSheetId="5" hidden="1">'S12a.Asset Condition'!$A$1:$N$65</definedName>
    <definedName name="Z_21F2E024_704F_4E93_AC63_213755ECFFE0_.wvu.PrintArea" localSheetId="6" hidden="1">'S12b.Capacity Forecast'!$A$1:$O$37</definedName>
    <definedName name="Z_21F2E024_704F_4E93_AC63_213755ECFFE0_.wvu.PrintArea" localSheetId="7" hidden="1">'S12c.Demand Forecast'!$A$1:$N$46</definedName>
    <definedName name="Z_21F2E024_704F_4E93_AC63_213755ECFFE0_.wvu.PrintArea" localSheetId="9" hidden="1">S13.AMMAT!$A$1:$T$95</definedName>
    <definedName name="Z_21F2E024_704F_4E93_AC63_213755ECFFE0_.wvu.PrintArea" localSheetId="1" hidden="1">TOC!$A$1:$D$16</definedName>
  </definedNames>
  <calcPr calcId="145621"/>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S48" i="88" l="1"/>
  <c r="J42" i="88"/>
  <c r="H3" i="58" l="1"/>
  <c r="R39" i="58" s="1"/>
  <c r="H2" i="58"/>
  <c r="R26" i="58" s="1"/>
  <c r="K3" i="91"/>
  <c r="K2" i="91"/>
  <c r="R4" i="58"/>
  <c r="R16" i="58"/>
  <c r="R28" i="58"/>
  <c r="R40" i="58"/>
  <c r="R51" i="58"/>
  <c r="R63" i="58"/>
  <c r="R75" i="58"/>
  <c r="R87" i="58"/>
  <c r="H87" i="58"/>
  <c r="H75" i="58"/>
  <c r="H63" i="58"/>
  <c r="H51" i="58"/>
  <c r="H40" i="58"/>
  <c r="H28" i="58"/>
  <c r="H16" i="58"/>
  <c r="H39" i="58" l="1"/>
  <c r="R50" i="58"/>
  <c r="H14" i="58"/>
  <c r="R73" i="58"/>
  <c r="H15" i="58"/>
  <c r="R74" i="58"/>
  <c r="H26" i="58"/>
  <c r="H86" i="58"/>
  <c r="R61" i="58"/>
  <c r="R3" i="58"/>
  <c r="H27" i="58"/>
  <c r="R62" i="58"/>
  <c r="H62" i="58"/>
  <c r="R85" i="58"/>
  <c r="R27" i="58"/>
  <c r="H38" i="58"/>
  <c r="R86" i="58"/>
  <c r="R49" i="58"/>
  <c r="H73" i="58"/>
  <c r="R14" i="58"/>
  <c r="H74" i="58"/>
  <c r="R15" i="58"/>
  <c r="H49" i="58"/>
  <c r="R38" i="58"/>
  <c r="H50" i="58"/>
  <c r="H85" i="58"/>
  <c r="R2" i="58"/>
  <c r="H61" i="58"/>
  <c r="D96" i="58" l="1"/>
  <c r="J9" i="56" l="1"/>
  <c r="M158" i="44"/>
  <c r="L158" i="44"/>
  <c r="K158" i="44"/>
  <c r="J158" i="44"/>
  <c r="I158" i="44"/>
  <c r="H158" i="44"/>
  <c r="G158" i="44"/>
  <c r="P3" i="44"/>
  <c r="P2" i="44"/>
  <c r="G97" i="44"/>
  <c r="N8" i="44"/>
  <c r="N18" i="44"/>
  <c r="N19" i="44" s="1"/>
  <c r="N31" i="44"/>
  <c r="N41" i="44"/>
  <c r="N42" i="44"/>
  <c r="N44" i="44" s="1"/>
  <c r="N52" i="44"/>
  <c r="N54" i="44"/>
  <c r="N55" i="44"/>
  <c r="N56" i="44"/>
  <c r="N57" i="44"/>
  <c r="N59" i="44"/>
  <c r="N60" i="44"/>
  <c r="N61" i="44"/>
  <c r="N64" i="44"/>
  <c r="M97" i="44"/>
  <c r="L97" i="44"/>
  <c r="K97" i="44"/>
  <c r="J97" i="44"/>
  <c r="I97" i="44"/>
  <c r="H97" i="44"/>
  <c r="S29" i="88"/>
  <c r="R29" i="88"/>
  <c r="Q29" i="88"/>
  <c r="P29" i="88"/>
  <c r="O29" i="88"/>
  <c r="N29" i="88"/>
  <c r="M29" i="88"/>
  <c r="L29" i="88"/>
  <c r="K29" i="88"/>
  <c r="J29" i="88"/>
  <c r="I29" i="88"/>
  <c r="S26" i="88"/>
  <c r="R26" i="88"/>
  <c r="Q26" i="88"/>
  <c r="P26" i="88"/>
  <c r="O26" i="88"/>
  <c r="N26" i="88"/>
  <c r="M26" i="88"/>
  <c r="L26" i="88"/>
  <c r="K26" i="88"/>
  <c r="J26" i="88"/>
  <c r="I26" i="88"/>
  <c r="J17" i="88"/>
  <c r="K17" i="88"/>
  <c r="L17" i="88"/>
  <c r="M17" i="88"/>
  <c r="N17" i="88"/>
  <c r="O17" i="88"/>
  <c r="P17" i="88"/>
  <c r="Q17" i="88"/>
  <c r="R17" i="88"/>
  <c r="S17" i="88"/>
  <c r="I17" i="88"/>
  <c r="J14" i="88"/>
  <c r="K14" i="88"/>
  <c r="L14" i="88"/>
  <c r="M14" i="88"/>
  <c r="N14" i="88"/>
  <c r="O14" i="88"/>
  <c r="P14" i="88"/>
  <c r="Q14" i="88"/>
  <c r="R14" i="88"/>
  <c r="S14" i="88"/>
  <c r="I14" i="88"/>
  <c r="G68" i="44"/>
  <c r="S40" i="88"/>
  <c r="R40" i="88"/>
  <c r="Q40" i="88"/>
  <c r="P40" i="88"/>
  <c r="O40" i="88"/>
  <c r="N40" i="88"/>
  <c r="M40" i="88"/>
  <c r="L40" i="88"/>
  <c r="K40" i="88"/>
  <c r="J40" i="88"/>
  <c r="I40" i="88"/>
  <c r="H40" i="88"/>
  <c r="S20" i="88"/>
  <c r="R20" i="88"/>
  <c r="Q20" i="88"/>
  <c r="P20" i="88"/>
  <c r="O20" i="88"/>
  <c r="N20" i="88"/>
  <c r="M20" i="88"/>
  <c r="L20" i="88"/>
  <c r="K20" i="88"/>
  <c r="J20" i="88"/>
  <c r="I20" i="88"/>
  <c r="H20" i="88"/>
  <c r="R52" i="44"/>
  <c r="Q52" i="44"/>
  <c r="P52" i="44"/>
  <c r="O52" i="44"/>
  <c r="M52" i="44"/>
  <c r="L52" i="44"/>
  <c r="K52" i="44"/>
  <c r="J52" i="44"/>
  <c r="I52" i="44"/>
  <c r="H52" i="44"/>
  <c r="G52" i="44"/>
  <c r="R31" i="44"/>
  <c r="Q31" i="44"/>
  <c r="P31" i="44"/>
  <c r="O31" i="44"/>
  <c r="M31" i="44"/>
  <c r="L31" i="44"/>
  <c r="K31" i="44"/>
  <c r="J31" i="44"/>
  <c r="I31" i="44"/>
  <c r="H31" i="44"/>
  <c r="G31" i="44"/>
  <c r="M68" i="44"/>
  <c r="L68" i="44"/>
  <c r="K68" i="44"/>
  <c r="J68" i="44"/>
  <c r="I68" i="44"/>
  <c r="H68" i="44"/>
  <c r="R8" i="44"/>
  <c r="Q8" i="44"/>
  <c r="P8" i="44"/>
  <c r="O8" i="44"/>
  <c r="M8" i="44"/>
  <c r="L8" i="44"/>
  <c r="K8" i="44"/>
  <c r="J8" i="44"/>
  <c r="I8" i="44"/>
  <c r="H8" i="44"/>
  <c r="S8" i="88"/>
  <c r="R8" i="88"/>
  <c r="Q8" i="88"/>
  <c r="P8" i="88"/>
  <c r="O8" i="88"/>
  <c r="N8" i="88"/>
  <c r="M8" i="88"/>
  <c r="L8" i="88"/>
  <c r="K8" i="88"/>
  <c r="J8" i="88"/>
  <c r="I8" i="88"/>
  <c r="M29" i="99"/>
  <c r="L29" i="99"/>
  <c r="K29" i="99"/>
  <c r="J29" i="99"/>
  <c r="I29" i="99"/>
  <c r="H29" i="99"/>
  <c r="M10" i="99"/>
  <c r="L10" i="99"/>
  <c r="K10" i="99"/>
  <c r="J10" i="99"/>
  <c r="I10" i="99"/>
  <c r="H10" i="99"/>
  <c r="M9" i="91"/>
  <c r="L9" i="91"/>
  <c r="K9" i="91"/>
  <c r="J9" i="91"/>
  <c r="I9" i="91"/>
  <c r="H9" i="91"/>
  <c r="F34" i="56"/>
  <c r="N3" i="56"/>
  <c r="N2" i="56"/>
  <c r="J11" i="56"/>
  <c r="J12" i="56"/>
  <c r="J13" i="56"/>
  <c r="J14" i="56"/>
  <c r="J15" i="56"/>
  <c r="J16" i="56"/>
  <c r="J17" i="56"/>
  <c r="J18" i="56"/>
  <c r="J19" i="56"/>
  <c r="J20" i="56"/>
  <c r="J21" i="56"/>
  <c r="J22" i="56"/>
  <c r="J23" i="56"/>
  <c r="J24" i="56"/>
  <c r="J25" i="56"/>
  <c r="J26" i="56"/>
  <c r="J27" i="56"/>
  <c r="J28" i="56"/>
  <c r="J10" i="56"/>
  <c r="G8" i="44"/>
  <c r="G9" i="91"/>
  <c r="G29" i="99"/>
  <c r="G10" i="99"/>
  <c r="H8" i="88"/>
  <c r="M22" i="99"/>
  <c r="H40" i="99"/>
  <c r="H42" i="99" s="1"/>
  <c r="M32" i="99"/>
  <c r="M34" i="99" s="1"/>
  <c r="L32" i="99"/>
  <c r="L34" i="99" s="1"/>
  <c r="K32" i="99"/>
  <c r="K34" i="99" s="1"/>
  <c r="J32" i="99"/>
  <c r="J34" i="99" s="1"/>
  <c r="I32" i="99"/>
  <c r="I34" i="99" s="1"/>
  <c r="H32" i="99"/>
  <c r="H34" i="99" s="1"/>
  <c r="L22" i="99"/>
  <c r="K22" i="99"/>
  <c r="J22" i="99"/>
  <c r="I22" i="99"/>
  <c r="H22" i="99"/>
  <c r="I48" i="88"/>
  <c r="I47" i="88"/>
  <c r="I45" i="88"/>
  <c r="I44" i="88"/>
  <c r="I43" i="88"/>
  <c r="I42" i="88"/>
  <c r="H193" i="44"/>
  <c r="H183" i="44"/>
  <c r="H167" i="44"/>
  <c r="H169" i="44" s="1"/>
  <c r="H152" i="44"/>
  <c r="H39" i="44" s="1"/>
  <c r="H139" i="44"/>
  <c r="H118" i="44"/>
  <c r="H36" i="44" s="1"/>
  <c r="H57" i="44" s="1"/>
  <c r="H106" i="44"/>
  <c r="H35" i="44" s="1"/>
  <c r="H56" i="44" s="1"/>
  <c r="H92" i="44"/>
  <c r="H34" i="44" s="1"/>
  <c r="H55" i="44" s="1"/>
  <c r="I81" i="44"/>
  <c r="I83" i="44" s="1"/>
  <c r="J81" i="44"/>
  <c r="J83" i="44" s="1"/>
  <c r="K81" i="44"/>
  <c r="K33" i="44" s="1"/>
  <c r="L81" i="44"/>
  <c r="L83" i="44" s="1"/>
  <c r="M81" i="44"/>
  <c r="M83"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K3" i="75"/>
  <c r="K3" i="99"/>
  <c r="Q2" i="88"/>
  <c r="K2" i="75"/>
  <c r="K2" i="99"/>
  <c r="Q3" i="88"/>
  <c r="M40" i="99"/>
  <c r="M42" i="99" s="1"/>
  <c r="L40" i="99"/>
  <c r="K40" i="99"/>
  <c r="K42" i="99" s="1"/>
  <c r="J40" i="99"/>
  <c r="I40" i="99"/>
  <c r="R48" i="88"/>
  <c r="Q48" i="88"/>
  <c r="P48" i="88"/>
  <c r="O48" i="88"/>
  <c r="N48" i="88"/>
  <c r="M48" i="88"/>
  <c r="L48" i="88"/>
  <c r="K48" i="88"/>
  <c r="J48" i="88"/>
  <c r="S47" i="88"/>
  <c r="R47" i="88"/>
  <c r="Q47" i="88"/>
  <c r="P47" i="88"/>
  <c r="O47" i="88"/>
  <c r="N47" i="88"/>
  <c r="M47" i="88"/>
  <c r="L47" i="88"/>
  <c r="K47" i="88"/>
  <c r="J47" i="88"/>
  <c r="S45" i="88"/>
  <c r="R45" i="88"/>
  <c r="Q45" i="88"/>
  <c r="P45" i="88"/>
  <c r="O45" i="88"/>
  <c r="N45" i="88"/>
  <c r="M45" i="88"/>
  <c r="L45" i="88"/>
  <c r="K45" i="88"/>
  <c r="J45" i="88"/>
  <c r="S44" i="88"/>
  <c r="R44" i="88"/>
  <c r="Q44" i="88"/>
  <c r="P44" i="88"/>
  <c r="O44" i="88"/>
  <c r="N44" i="88"/>
  <c r="M44" i="88"/>
  <c r="L44" i="88"/>
  <c r="K44" i="88"/>
  <c r="J44" i="88"/>
  <c r="S43" i="88"/>
  <c r="R43" i="88"/>
  <c r="Q43" i="88"/>
  <c r="P43" i="88"/>
  <c r="O43" i="88"/>
  <c r="N43" i="88"/>
  <c r="M43" i="88"/>
  <c r="L43" i="88"/>
  <c r="K43" i="88"/>
  <c r="J43" i="88"/>
  <c r="S42" i="88"/>
  <c r="R42" i="88"/>
  <c r="Q42" i="88"/>
  <c r="P42" i="88"/>
  <c r="O42" i="88"/>
  <c r="N42" i="88"/>
  <c r="M42" i="88"/>
  <c r="L42" i="88"/>
  <c r="K42" i="88"/>
  <c r="I118" i="44"/>
  <c r="I120" i="44" s="1"/>
  <c r="J118" i="44"/>
  <c r="J120" i="44" s="1"/>
  <c r="K118" i="44"/>
  <c r="K120" i="44" s="1"/>
  <c r="L118" i="44"/>
  <c r="L120" i="44" s="1"/>
  <c r="M118" i="44"/>
  <c r="M36" i="44" s="1"/>
  <c r="M57" i="44" s="1"/>
  <c r="M193" i="44"/>
  <c r="L193" i="44"/>
  <c r="K193" i="44"/>
  <c r="J193" i="44"/>
  <c r="I193" i="44"/>
  <c r="M167" i="44"/>
  <c r="M169" i="44" s="1"/>
  <c r="L167" i="44"/>
  <c r="L169" i="44" s="1"/>
  <c r="K167" i="44"/>
  <c r="K169" i="44" s="1"/>
  <c r="J167" i="44"/>
  <c r="J169" i="44" s="1"/>
  <c r="I167" i="44"/>
  <c r="I169" i="44" s="1"/>
  <c r="M152" i="44"/>
  <c r="M39" i="44" s="1"/>
  <c r="L152" i="44"/>
  <c r="L39" i="44" s="1"/>
  <c r="K152" i="44"/>
  <c r="K39" i="44" s="1"/>
  <c r="J152" i="44"/>
  <c r="J154" i="44" s="1"/>
  <c r="I152" i="44"/>
  <c r="I39" i="44" s="1"/>
  <c r="I60" i="44" s="1"/>
  <c r="M139" i="44"/>
  <c r="M141" i="44" s="1"/>
  <c r="L139" i="44"/>
  <c r="L141" i="44" s="1"/>
  <c r="K139" i="44"/>
  <c r="K38" i="44" s="1"/>
  <c r="K59" i="44" s="1"/>
  <c r="J139" i="44"/>
  <c r="J38" i="44" s="1"/>
  <c r="I139" i="44"/>
  <c r="I38" i="44" s="1"/>
  <c r="M183" i="44"/>
  <c r="L183" i="44"/>
  <c r="K183" i="44"/>
  <c r="J183" i="44"/>
  <c r="I183" i="44"/>
  <c r="O41" i="44"/>
  <c r="O42" i="44" s="1"/>
  <c r="O44" i="44" s="1"/>
  <c r="P41" i="44"/>
  <c r="P42" i="44" s="1"/>
  <c r="P44" i="44" s="1"/>
  <c r="Q41" i="44"/>
  <c r="Q42" i="44" s="1"/>
  <c r="R41" i="44"/>
  <c r="R42" i="44" s="1"/>
  <c r="R64" i="44"/>
  <c r="Q64" i="44"/>
  <c r="P64" i="44"/>
  <c r="O64" i="44"/>
  <c r="R61" i="44"/>
  <c r="Q61" i="44"/>
  <c r="P61" i="44"/>
  <c r="O61" i="44"/>
  <c r="R60" i="44"/>
  <c r="Q60" i="44"/>
  <c r="P60" i="44"/>
  <c r="O60" i="44"/>
  <c r="R59" i="44"/>
  <c r="Q59" i="44"/>
  <c r="P59" i="44"/>
  <c r="O59" i="44"/>
  <c r="R57" i="44"/>
  <c r="Q57" i="44"/>
  <c r="P57" i="44"/>
  <c r="O57" i="44"/>
  <c r="R56" i="44"/>
  <c r="Q56" i="44"/>
  <c r="P56" i="44"/>
  <c r="O56" i="44"/>
  <c r="R55" i="44"/>
  <c r="Q55" i="44"/>
  <c r="P55" i="44"/>
  <c r="O55" i="44"/>
  <c r="O54" i="44"/>
  <c r="P54" i="44"/>
  <c r="Q54" i="44"/>
  <c r="R54" i="44"/>
  <c r="M106" i="44"/>
  <c r="M108" i="44" s="1"/>
  <c r="L106" i="44"/>
  <c r="L35" i="44" s="1"/>
  <c r="L56" i="44" s="1"/>
  <c r="K106" i="44"/>
  <c r="K35" i="44" s="1"/>
  <c r="K56" i="44" s="1"/>
  <c r="J106" i="44"/>
  <c r="J35" i="44" s="1"/>
  <c r="I106" i="44"/>
  <c r="I108" i="44" s="1"/>
  <c r="M92" i="44"/>
  <c r="M94" i="44" s="1"/>
  <c r="L92" i="44"/>
  <c r="L34" i="44" s="1"/>
  <c r="K92" i="44"/>
  <c r="K34" i="44" s="1"/>
  <c r="K55" i="44" s="1"/>
  <c r="J92" i="44"/>
  <c r="J94" i="44" s="1"/>
  <c r="I92" i="44"/>
  <c r="I34" i="44" s="1"/>
  <c r="I55" i="44" s="1"/>
  <c r="H19" i="44" l="1"/>
  <c r="H21" i="44" s="1"/>
  <c r="H27" i="44" s="1"/>
  <c r="I49" i="88"/>
  <c r="Q18" i="88"/>
  <c r="J30" i="88"/>
  <c r="N18" i="88"/>
  <c r="J40" i="44"/>
  <c r="J61" i="44" s="1"/>
  <c r="N49" i="88"/>
  <c r="P49" i="88"/>
  <c r="K141" i="44"/>
  <c r="J18" i="88"/>
  <c r="K49" i="88"/>
  <c r="S46" i="88"/>
  <c r="R46" i="88"/>
  <c r="O18" i="88"/>
  <c r="R49" i="88"/>
  <c r="P46" i="88"/>
  <c r="J49" i="88"/>
  <c r="I18" i="88"/>
  <c r="M46" i="88"/>
  <c r="L18" i="88"/>
  <c r="M35" i="44"/>
  <c r="M56" i="44" s="1"/>
  <c r="J195" i="44"/>
  <c r="J43" i="44" s="1"/>
  <c r="J64" i="44" s="1"/>
  <c r="R30" i="88"/>
  <c r="N30" i="88"/>
  <c r="Q49" i="88"/>
  <c r="K30" i="88"/>
  <c r="M30" i="88"/>
  <c r="N46" i="88"/>
  <c r="J46" i="88"/>
  <c r="R18" i="88"/>
  <c r="P18" i="88"/>
  <c r="M18" i="88"/>
  <c r="S18" i="88"/>
  <c r="L46" i="88"/>
  <c r="L195" i="44"/>
  <c r="L43" i="44" s="1"/>
  <c r="L64" i="44" s="1"/>
  <c r="H195" i="44"/>
  <c r="H43" i="44" s="1"/>
  <c r="H64" i="44" s="1"/>
  <c r="M195" i="44"/>
  <c r="M43" i="44" s="1"/>
  <c r="M64" i="44" s="1"/>
  <c r="I195" i="44"/>
  <c r="I43" i="44" s="1"/>
  <c r="I64" i="44" s="1"/>
  <c r="L40" i="44"/>
  <c r="L61" i="44" s="1"/>
  <c r="M40" i="44"/>
  <c r="M61" i="44" s="1"/>
  <c r="I40" i="44"/>
  <c r="I61" i="44" s="1"/>
  <c r="K40" i="44"/>
  <c r="K61" i="44" s="1"/>
  <c r="H40" i="44"/>
  <c r="H61" i="44" s="1"/>
  <c r="L33" i="44"/>
  <c r="L54" i="44" s="1"/>
  <c r="I33" i="44"/>
  <c r="I54" i="44" s="1"/>
  <c r="L154" i="44"/>
  <c r="M38" i="44"/>
  <c r="M59" i="44" s="1"/>
  <c r="J141" i="44"/>
  <c r="L38" i="44"/>
  <c r="L59" i="44" s="1"/>
  <c r="H38" i="44"/>
  <c r="H59" i="44" s="1"/>
  <c r="I94" i="44"/>
  <c r="L36" i="44"/>
  <c r="L57" i="44" s="1"/>
  <c r="K108" i="44"/>
  <c r="M33" i="44"/>
  <c r="M54" i="44" s="1"/>
  <c r="K36" i="44"/>
  <c r="K57" i="44" s="1"/>
  <c r="K94" i="44"/>
  <c r="J34" i="44"/>
  <c r="J55" i="44" s="1"/>
  <c r="L94" i="44"/>
  <c r="J33" i="44"/>
  <c r="J54" i="44" s="1"/>
  <c r="R62" i="44"/>
  <c r="N62" i="44"/>
  <c r="K44" i="99"/>
  <c r="J44" i="99"/>
  <c r="K45" i="99"/>
  <c r="M45" i="99"/>
  <c r="L44" i="99"/>
  <c r="M44" i="99"/>
  <c r="I44" i="99"/>
  <c r="I42" i="99"/>
  <c r="I45" i="99" s="1"/>
  <c r="H44" i="99"/>
  <c r="Q62" i="44"/>
  <c r="R19" i="44"/>
  <c r="R21" i="44" s="1"/>
  <c r="R27" i="44" s="1"/>
  <c r="O63" i="44"/>
  <c r="O21" i="44"/>
  <c r="O27" i="44" s="1"/>
  <c r="N21" i="44"/>
  <c r="N65" i="44" s="1"/>
  <c r="N63" i="44"/>
  <c r="K60" i="44"/>
  <c r="I154" i="44"/>
  <c r="M154" i="44"/>
  <c r="P62" i="44"/>
  <c r="J36" i="44"/>
  <c r="J57" i="44" s="1"/>
  <c r="L42" i="99"/>
  <c r="L45" i="99" s="1"/>
  <c r="I36" i="44"/>
  <c r="I57" i="44" s="1"/>
  <c r="K195" i="44"/>
  <c r="K43" i="44" s="1"/>
  <c r="K64" i="44" s="1"/>
  <c r="J39" i="44"/>
  <c r="J60" i="44" s="1"/>
  <c r="M120" i="44"/>
  <c r="K46" i="88"/>
  <c r="S49" i="88"/>
  <c r="Q46" i="88"/>
  <c r="K154" i="44"/>
  <c r="I141" i="44"/>
  <c r="M49" i="88"/>
  <c r="H45" i="99"/>
  <c r="I35" i="44"/>
  <c r="I56" i="44" s="1"/>
  <c r="O62" i="44"/>
  <c r="L108" i="44"/>
  <c r="K18" i="88"/>
  <c r="J42" i="99"/>
  <c r="J45" i="99" s="1"/>
  <c r="K83" i="44"/>
  <c r="O49" i="88"/>
  <c r="I46" i="88"/>
  <c r="I50" i="88" s="1"/>
  <c r="O46" i="88"/>
  <c r="S30" i="88"/>
  <c r="L30" i="88"/>
  <c r="P30" i="88"/>
  <c r="P21" i="44"/>
  <c r="P63" i="44"/>
  <c r="J56" i="44"/>
  <c r="R44" i="44"/>
  <c r="M60" i="44"/>
  <c r="Q27" i="44"/>
  <c r="Q44" i="44"/>
  <c r="Q65" i="44" s="1"/>
  <c r="Q63" i="44"/>
  <c r="I59" i="44"/>
  <c r="K54" i="44"/>
  <c r="H60" i="44"/>
  <c r="L55" i="44"/>
  <c r="J59" i="44"/>
  <c r="L60" i="44"/>
  <c r="J108" i="44"/>
  <c r="M34" i="44"/>
  <c r="I30" i="88"/>
  <c r="O30" i="88"/>
  <c r="Q30" i="88"/>
  <c r="L49" i="88"/>
  <c r="M50" i="88" l="1"/>
  <c r="L50" i="88"/>
  <c r="J50" i="88"/>
  <c r="K41" i="44"/>
  <c r="K62" i="44" s="1"/>
  <c r="N50" i="88"/>
  <c r="S50" i="88"/>
  <c r="K50" i="88"/>
  <c r="P50" i="88"/>
  <c r="R50" i="88"/>
  <c r="Q50" i="88"/>
  <c r="I41" i="44"/>
  <c r="I42" i="44" s="1"/>
  <c r="L41" i="44"/>
  <c r="L62" i="44" s="1"/>
  <c r="O50" i="88"/>
  <c r="M41" i="44"/>
  <c r="M62" i="44" s="1"/>
  <c r="J41" i="44"/>
  <c r="J62" i="44" s="1"/>
  <c r="H41" i="44"/>
  <c r="R65" i="44"/>
  <c r="R63" i="44"/>
  <c r="O65" i="44"/>
  <c r="N27" i="44"/>
  <c r="M55" i="44"/>
  <c r="P65" i="44"/>
  <c r="P27" i="44"/>
  <c r="K42" i="44" l="1"/>
  <c r="K44" i="44" s="1"/>
  <c r="K65" i="44" s="1"/>
  <c r="L42" i="44"/>
  <c r="L44" i="44" s="1"/>
  <c r="L65" i="44" s="1"/>
  <c r="I62" i="44"/>
  <c r="M42" i="44"/>
  <c r="M44" i="44" s="1"/>
  <c r="M65" i="44" s="1"/>
  <c r="J42" i="44"/>
  <c r="J63" i="44" s="1"/>
  <c r="H62" i="44"/>
  <c r="I63" i="44"/>
  <c r="I44" i="44"/>
  <c r="I65" i="44" s="1"/>
  <c r="K63" i="44" l="1"/>
  <c r="L63" i="44"/>
  <c r="M63" i="44"/>
  <c r="J44" i="44"/>
  <c r="J65" i="44" s="1"/>
  <c r="H120" i="44"/>
  <c r="H94" i="44"/>
  <c r="H81" i="44"/>
  <c r="H83" i="44" s="1"/>
  <c r="H154" i="44"/>
  <c r="H108" i="44"/>
  <c r="H141" i="44"/>
  <c r="H33" i="44" l="1"/>
  <c r="H54" i="44" l="1"/>
  <c r="H42" i="44"/>
  <c r="H63" i="44" l="1"/>
  <c r="H44" i="44"/>
  <c r="H65" i="44" s="1"/>
</calcChain>
</file>

<file path=xl/sharedStrings.xml><?xml version="1.0" encoding="utf-8"?>
<sst xmlns="http://schemas.openxmlformats.org/spreadsheetml/2006/main" count="1481" uniqueCount="747">
  <si>
    <t>for</t>
  </si>
  <si>
    <t>Schedule</t>
  </si>
  <si>
    <t>Asset category</t>
  </si>
  <si>
    <t>Description</t>
  </si>
  <si>
    <t>Table of Contents</t>
  </si>
  <si>
    <t>less</t>
  </si>
  <si>
    <t>plus</t>
  </si>
  <si>
    <t xml:space="preserve"> </t>
  </si>
  <si>
    <t>Company Name</t>
  </si>
  <si>
    <t>Disclosure Date</t>
  </si>
  <si>
    <t>EDB Information Disclosure Requirements</t>
  </si>
  <si>
    <t>Class B (planned interruptions on the network)</t>
  </si>
  <si>
    <t>Class C (unplanned interruptions on the network)</t>
  </si>
  <si>
    <t>SAIDI</t>
  </si>
  <si>
    <t>Voltage regulators</t>
  </si>
  <si>
    <t>Voltage</t>
  </si>
  <si>
    <t>Asset class</t>
  </si>
  <si>
    <t>All</t>
  </si>
  <si>
    <t>Concrete poles / steel structure</t>
  </si>
  <si>
    <t>No.</t>
  </si>
  <si>
    <t>Wood poles</t>
  </si>
  <si>
    <t>Other pole types</t>
  </si>
  <si>
    <t>Capacitors including controls</t>
  </si>
  <si>
    <t>HV</t>
  </si>
  <si>
    <t>Subtransmission OH up to 66kV conductor</t>
  </si>
  <si>
    <t>km</t>
  </si>
  <si>
    <t>Subtransmission OH 110kV+ conductor</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</si>
  <si>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</si>
  <si>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</si>
  <si>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</si>
  <si>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</si>
  <si>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</si>
  <si>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</si>
  <si>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</si>
  <si>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</si>
  <si>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</si>
  <si>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Zone substations up to 66kV</t>
  </si>
  <si>
    <t>Zone substations 110kV+</t>
  </si>
  <si>
    <t>33kV RMU</t>
  </si>
  <si>
    <t>Distribution OH Open Wire Conductor</t>
  </si>
  <si>
    <t>Distribution OH Aerial Cable Conductor</t>
  </si>
  <si>
    <t>Distribution UG XLPE or PVC</t>
  </si>
  <si>
    <t>Distribution UG PILC</t>
  </si>
  <si>
    <t>Distribution Submarine Cable</t>
  </si>
  <si>
    <t>3.3/6.6/11/22kV RMU</t>
  </si>
  <si>
    <t>Pole Mounted Transformer</t>
  </si>
  <si>
    <t>Ground Mounted Transformer</t>
  </si>
  <si>
    <t>Ground Mounted Substation Housing</t>
  </si>
  <si>
    <t>LV</t>
  </si>
  <si>
    <t>Connections</t>
  </si>
  <si>
    <t>Protection</t>
  </si>
  <si>
    <t>Protection relays (electromechanical, solid state and numeric)</t>
  </si>
  <si>
    <t>SCADA and communications</t>
  </si>
  <si>
    <t>Civils</t>
  </si>
  <si>
    <t>Cable Tunnels</t>
  </si>
  <si>
    <t>Centralised plant</t>
  </si>
  <si>
    <t>Relays</t>
  </si>
  <si>
    <t>Quality of supply</t>
  </si>
  <si>
    <t>Zone substations</t>
  </si>
  <si>
    <t>Routine expenditure</t>
  </si>
  <si>
    <t>Atypical expenditure</t>
  </si>
  <si>
    <t>Business support</t>
  </si>
  <si>
    <t>Vegetation management</t>
  </si>
  <si>
    <t>Service interruptions and emergencies</t>
  </si>
  <si>
    <t>¹  Extend forecast capacity table as necessary to disclose all capacity by each zone substation</t>
  </si>
  <si>
    <t>Grade 1</t>
  </si>
  <si>
    <t>Grade 2</t>
  </si>
  <si>
    <t>Grade 3</t>
  </si>
  <si>
    <t>Grade unknown</t>
  </si>
  <si>
    <t>Connections total</t>
  </si>
  <si>
    <t>Data accuracy (1–4)</t>
  </si>
  <si>
    <t>Network / Sub-network Name</t>
  </si>
  <si>
    <t>Distribution switchgear</t>
  </si>
  <si>
    <t>Units</t>
  </si>
  <si>
    <t>GXP demand</t>
  </si>
  <si>
    <t>Net transfers to (from) other EDBs at HV and above</t>
  </si>
  <si>
    <t>Electricity supplied from GXPs</t>
  </si>
  <si>
    <t>Electricity exports to GXPs</t>
  </si>
  <si>
    <t>Net electricity supplied to (from) other EDBs</t>
  </si>
  <si>
    <t>Load factor</t>
  </si>
  <si>
    <t>Distribution transformer capacity (EDB owned)</t>
  </si>
  <si>
    <t>Distribution transformer capacity (Non-EDB owned)</t>
  </si>
  <si>
    <t>Total distribution transformer capacity</t>
  </si>
  <si>
    <t>Zone substation transformer capacity</t>
  </si>
  <si>
    <t>System growth</t>
  </si>
  <si>
    <t>Asset replacement and renewal</t>
  </si>
  <si>
    <t>Asset relocations</t>
  </si>
  <si>
    <t>Legislative and regulatory</t>
  </si>
  <si>
    <t>Operational expenditure</t>
  </si>
  <si>
    <t>Routine and corrective maintenance and inspection</t>
  </si>
  <si>
    <t>(MVA)</t>
  </si>
  <si>
    <t>Function</t>
  </si>
  <si>
    <t>Question</t>
  </si>
  <si>
    <t>Maturity Level 0</t>
  </si>
  <si>
    <t>Maturity Level 1</t>
  </si>
  <si>
    <t>Maturity Level 2</t>
  </si>
  <si>
    <t>Maturity Level 3</t>
  </si>
  <si>
    <t>Maturity Level 4</t>
  </si>
  <si>
    <t>Why</t>
  </si>
  <si>
    <t>Who</t>
  </si>
  <si>
    <t>User Guidance</t>
  </si>
  <si>
    <t>Score</t>
  </si>
  <si>
    <t>Asset management policy</t>
  </si>
  <si>
    <t>To what extent has an asset management policy been documented, authorised and communicated?</t>
  </si>
  <si>
    <t>The asset management policy is authorised by top management, is widely and effectively communicated to all relevant employees and stakeholders, and used to make these persons aware of their asset related obligations.</t>
  </si>
  <si>
    <t>Top management.  The management team that has overall responsibility for asset management.</t>
  </si>
  <si>
    <t xml:space="preserve">Asset management plan(s) </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</si>
  <si>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</si>
  <si>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</si>
  <si>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How are designated responsibilities for delivery of asset plan actions documented?</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</si>
  <si>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</si>
  <si>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</si>
  <si>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</si>
  <si>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</si>
  <si>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</si>
  <si>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</si>
  <si>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</si>
  <si>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What has the organisation done to ensure that appropriate arrangements are made available for the efficient and cost effective implementation of the plan(s)?
(Note this is about resources and enabling support)</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</si>
  <si>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</si>
  <si>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</si>
  <si>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</si>
  <si>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</si>
  <si>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</si>
  <si>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</si>
  <si>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</si>
  <si>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</si>
  <si>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Top management.  People with management responsibility for the delivery of asset management policy, strategy, objectives and plan(s).  People working on asset-related activities.</t>
  </si>
  <si>
    <t>Structure, authority and responsibilities</t>
  </si>
  <si>
    <t>What evidence can the organisation's top management provide to demonstrate that sufficient resources are available for asset management?</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</si>
  <si>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</si>
  <si>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</si>
  <si>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</si>
  <si>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</si>
  <si>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</si>
  <si>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</si>
  <si>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</si>
  <si>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To what degree does the organisation's top management communicate the importance of meeting its asset management requirements?</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</si>
  <si>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</si>
  <si>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</si>
  <si>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</si>
  <si>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</si>
  <si>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</si>
  <si>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</si>
  <si>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Training, awareness and competence</t>
  </si>
  <si>
    <t>How does the organisation develop plan(s) for the human resources required to undertake asset management activities - including the development and delivery of asset management strategy, process(es), objectives and plan(s)?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</si>
  <si>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</si>
  <si>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</si>
  <si>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</si>
  <si>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</si>
  <si>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</si>
  <si>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</si>
  <si>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</si>
  <si>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How does the organisation identify competency requirements and then plan, provide and record the training necessary to achieve the competencies?</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</si>
  <si>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</si>
  <si>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</si>
  <si>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</si>
  <si>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</si>
  <si>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What has the organisation done to determine what its asset management information system(s) should contain in order to support its asset management system?</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</si>
  <si>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</si>
  <si>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</si>
  <si>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</si>
  <si>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</si>
  <si>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</si>
  <si>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</si>
  <si>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</si>
  <si>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How has the organisation's ensured its asset management information system is relevant to its needs?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</si>
  <si>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</si>
  <si>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</si>
  <si>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</si>
  <si>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</si>
  <si>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</si>
  <si>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</si>
  <si>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</si>
  <si>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Use and maintenance of asset risk information</t>
  </si>
  <si>
    <t>How does the organisation ensure that the results of risk assessments provide input into the identification of adequate resources and training and competency needs?</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</si>
  <si>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</si>
  <si>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</si>
  <si>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</si>
  <si>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</si>
  <si>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</si>
  <si>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Legal and other requirements</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</si>
  <si>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</si>
  <si>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</si>
  <si>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</si>
  <si>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</si>
  <si>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</si>
  <si>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</si>
  <si>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</si>
  <si>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</si>
  <si>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</si>
  <si>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Audit</t>
  </si>
  <si>
    <t>What has the organisation done to establish procedure(s) for the audit of its asset management system (process(es))?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</si>
  <si>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</si>
  <si>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</si>
  <si>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</si>
  <si>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</si>
  <si>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</si>
  <si>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</si>
  <si>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Record/documented Information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</si>
  <si>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</si>
  <si>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</si>
  <si>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</si>
  <si>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organisation's asset management policy, its organisational strategic plan, documents indicating how the asset management policy was based upon the needs of the organisation and evidence of communication.</t>
  </si>
  <si>
    <t>The organisation does not have an identifiable asset management plan(s) covering asset systems and critical assets.</t>
  </si>
  <si>
    <t>The organisation's asset management plan(s).</t>
  </si>
  <si>
    <t>What has the organisation done to appoint member(s) of its management team to be responsible for ensuring that the organisation's assets deliver the requirements of the asset management strategy, objectives and plan(s)?</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</si>
  <si>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</si>
  <si>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</si>
  <si>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The appointed person or persons have full responsibility for ensuring that the organisation's assets deliver the requirements of the asset management strategy, objectives and plan(s).  They have been given the necessary authority to achieve this.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</si>
  <si>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</si>
  <si>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What procedure does the organisation have to identify and provide access to its legal, regulatory, statutory and other asset management requirements, and how is requirements incorporated into the asset management system?</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</si>
  <si>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</si>
  <si>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</si>
  <si>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</si>
  <si>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</si>
  <si>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</si>
  <si>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</si>
  <si>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</si>
  <si>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</si>
  <si>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</si>
  <si>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</si>
  <si>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</si>
  <si>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Evidence—Summary</t>
  </si>
  <si>
    <t>Question No.</t>
  </si>
  <si>
    <t>Asset management plan(s)</t>
  </si>
  <si>
    <t>Information management</t>
  </si>
  <si>
    <t>How does the organisation establish and document its asset management plan(s) across the life cycle activities of its assets and asset systems?</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</si>
  <si>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</si>
  <si>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</si>
  <si>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</si>
  <si>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</si>
  <si>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Competency requirements are in place and aligned with asset management plan(s).  Plans are in place and effective in providing the training necessary to achieve the competencies.  A structured means of recording the competencies achieved is in place.</t>
  </si>
  <si>
    <t>The organisation have defined the appropriate responsibilities and authorities and evidence is available to show that these are applied across the business and kept up to date.</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</si>
  <si>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</si>
  <si>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How does the organization ensure that persons under its direct control undertaking asset management related activities have an appropriate level of competence in terms of education, training or experience?</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</si>
  <si>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</si>
  <si>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</si>
  <si>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</si>
  <si>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</si>
  <si>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The organisation's process(es) surpass the standard required to comply with requirements set out in a recognised standard.  
The assessor is advised to note in the Evidence section why this is the case and the evidence seen.</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</si>
  <si>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</si>
  <si>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</si>
  <si>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</si>
  <si>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Asset Management Standard Applied</t>
  </si>
  <si>
    <t>AMP Planning Period</t>
  </si>
  <si>
    <t>Current Year CY</t>
  </si>
  <si>
    <t>Distribution and LV lines</t>
  </si>
  <si>
    <t>Distribution and LV cables</t>
  </si>
  <si>
    <t>Distribution substations and transformers</t>
  </si>
  <si>
    <t xml:space="preserve"> System growth</t>
  </si>
  <si>
    <t xml:space="preserve"> Asset replacement and renewal</t>
  </si>
  <si>
    <t xml:space="preserve"> Asset relocations</t>
  </si>
  <si>
    <t>13</t>
  </si>
  <si>
    <t xml:space="preserve">Research and Development </t>
  </si>
  <si>
    <t>Research and development</t>
  </si>
  <si>
    <t>*include additional rows if needed</t>
  </si>
  <si>
    <t>System operations and network support</t>
  </si>
  <si>
    <t>Asset relocations less capital contributions</t>
  </si>
  <si>
    <t>Difference between nominal and real forecasts</t>
  </si>
  <si>
    <t>Total reliability, safety and environment</t>
  </si>
  <si>
    <t>Reliability, safety and environment:</t>
  </si>
  <si>
    <t>Subcomponents of operational expenditure (where known)</t>
  </si>
  <si>
    <t>Overhead  Line</t>
  </si>
  <si>
    <t>Subtransmission Line</t>
  </si>
  <si>
    <t>Subtransmission Cable</t>
  </si>
  <si>
    <t xml:space="preserve">Zone substation Buildings </t>
  </si>
  <si>
    <t xml:space="preserve">Zone substation switchgear </t>
  </si>
  <si>
    <t>22/33kV CB (Indoor)</t>
  </si>
  <si>
    <t>22/33kV CB (Outdoor)</t>
  </si>
  <si>
    <t>33kV Switch (Ground Mounted)</t>
  </si>
  <si>
    <t>33kV Switch (Pole Mounted)</t>
  </si>
  <si>
    <t>50/66/110kV CB (Indoor)</t>
  </si>
  <si>
    <t>50/66/110kV CB (Outdoor)</t>
  </si>
  <si>
    <t xml:space="preserve">3.3/6.6/11/22kV CB (ground mounted) </t>
  </si>
  <si>
    <t xml:space="preserve">3.3/6.6/11/22kV CB (pole mounted) </t>
  </si>
  <si>
    <t>Zone Substation Transformers</t>
  </si>
  <si>
    <t>Distribution Line</t>
  </si>
  <si>
    <t>SWER conductor</t>
  </si>
  <si>
    <t>Distribution Cable</t>
  </si>
  <si>
    <t xml:space="preserve">Distribution switchgear </t>
  </si>
  <si>
    <t>3.3/6.6/11/22kV CB (pole mounted) - reclosers and sectionalisers</t>
  </si>
  <si>
    <t>3.3/6.6/11/22kV CB (Indoor)</t>
  </si>
  <si>
    <t>3.3/6.6/11/22kV Switches and fuses (pole mounted)</t>
  </si>
  <si>
    <t>3.3/6.6/11/22kV Switch (ground mounted) - except RMU</t>
  </si>
  <si>
    <t>Distribution Transformer</t>
  </si>
  <si>
    <t xml:space="preserve">Distribution Transformer  </t>
  </si>
  <si>
    <t>Distribution Substations</t>
  </si>
  <si>
    <t>LV Line</t>
  </si>
  <si>
    <t>LV OH Conductor</t>
  </si>
  <si>
    <t>LV Cable</t>
  </si>
  <si>
    <t>LV UG Cable</t>
  </si>
  <si>
    <t>LV Streetlighting</t>
  </si>
  <si>
    <t>LV OH/UG Streetlight circuit</t>
  </si>
  <si>
    <t>Capacitor Banks</t>
  </si>
  <si>
    <t>Load Control</t>
  </si>
  <si>
    <t>Lot</t>
  </si>
  <si>
    <t>Number of connections</t>
  </si>
  <si>
    <t>Maximum coincident system demand (MW)</t>
  </si>
  <si>
    <t>Explanation</t>
  </si>
  <si>
    <t>Existing Zone Substations</t>
  </si>
  <si>
    <t>Current Peak Load
(MVA)</t>
  </si>
  <si>
    <t>Installed Firm Capacity
(MVA)</t>
  </si>
  <si>
    <t>Security of Supply Classification
(type)</t>
  </si>
  <si>
    <t>Overhead to underground conversion</t>
  </si>
  <si>
    <t>Electricity volumes carried (GWh)</t>
  </si>
  <si>
    <t>SAIFI</t>
  </si>
  <si>
    <t>Other reliability, safety and environment</t>
  </si>
  <si>
    <t>Grade 4</t>
  </si>
  <si>
    <t>Asset management strategy</t>
  </si>
  <si>
    <t>What has the organisation done to ensure that its asset management strategy is consistent with other appropriate organisational policies and strategies, and the needs of stakeholders?</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</si>
  <si>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</si>
  <si>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</si>
  <si>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</si>
  <si>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</si>
  <si>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</si>
  <si>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</si>
  <si>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In what way does the organisation's asset management strategy take account of the lifecycle of the assets, asset types and asset systems over which the organisation has stewardship?</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</si>
  <si>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</si>
  <si>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</si>
  <si>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</si>
  <si>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</si>
  <si>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</si>
  <si>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</si>
  <si>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How has the organisation communicated its plan(s) to all relevant parties to a level of detail appropriate to the receiver's role in their delivery?</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</si>
  <si>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</si>
  <si>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</si>
  <si>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</si>
  <si>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</si>
  <si>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</si>
  <si>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</si>
  <si>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</si>
  <si>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Contingency planning</t>
  </si>
  <si>
    <t>What plan(s) and procedure(s) does the organisation have for identifying and responding to incidents and emergency situations and ensuring continuity of critical asset management activities?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</si>
  <si>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</si>
  <si>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</si>
  <si>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</si>
  <si>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</si>
  <si>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</si>
  <si>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</si>
  <si>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</si>
  <si>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</si>
  <si>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</si>
  <si>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</si>
  <si>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</si>
  <si>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</si>
  <si>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</si>
  <si>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</si>
  <si>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</si>
  <si>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Communication, participation and consultation</t>
  </si>
  <si>
    <t>How does the organisation ensure that pertinent asset management information is effectively communicated to and from employees and other stakeholders, including contracted service providers?</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</si>
  <si>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</si>
  <si>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</si>
  <si>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</si>
  <si>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</si>
  <si>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</si>
  <si>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</si>
  <si>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</si>
  <si>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Asset Management System documentation</t>
  </si>
  <si>
    <t>What documentation has the organisation established to describe the main elements of its asset management system and interactions between them?</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</si>
  <si>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</si>
  <si>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</si>
  <si>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</si>
  <si>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</si>
  <si>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The management team that has overall responsibility for asset management.  Managers engaged in asset management activities.</t>
  </si>
  <si>
    <t>The documented information describing the main elements of the asset management system (process(es)) and their interaction.</t>
  </si>
  <si>
    <t>How does the organisation maintain its asset management information system(s) and ensure that the data held within it (them) is of the requisite quality and accuracy and is consistent?</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</si>
  <si>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</si>
  <si>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</si>
  <si>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</si>
  <si>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</si>
  <si>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</si>
  <si>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</si>
  <si>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Risk management process(es)</t>
  </si>
  <si>
    <t>How has the organisation documented process(es) and/or procedure(s) for the identification and assessment of asset and asset management related risks throughout the asset life cycle?</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</si>
  <si>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</si>
  <si>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</si>
  <si>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</si>
  <si>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</si>
  <si>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</si>
  <si>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</si>
  <si>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</si>
  <si>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</si>
  <si>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</si>
  <si>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</si>
  <si>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</si>
  <si>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</si>
  <si>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</si>
  <si>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</si>
  <si>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Performance and condition monitoring</t>
  </si>
  <si>
    <t>How does the organisation measure the performance and condition of its assets?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</si>
  <si>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</si>
  <si>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</si>
  <si>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</si>
  <si>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</si>
  <si>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</si>
  <si>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</si>
  <si>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</si>
  <si>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Corrective &amp; Preventative action</t>
  </si>
  <si>
    <t>How does the organisation instigate appropriate corrective and/or preventive actions to eliminate or prevent the causes of identified poor performance and non conformance?</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</si>
  <si>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</si>
  <si>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</si>
  <si>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</si>
  <si>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</si>
  <si>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</si>
  <si>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</si>
  <si>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</si>
  <si>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Continual Improvement</t>
  </si>
  <si>
    <t>How does the organisation achieve continual improvement in the optimal combination of costs, asset related risks and the performance and condition of assets and asset systems across the whole life cycle?</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</si>
  <si>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</si>
  <si>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</si>
  <si>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</si>
  <si>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</si>
  <si>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</si>
  <si>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</si>
  <si>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How does the organisation seek and acquire knowledge about new asset management related technology and practices, and evaluate their potential benefit to the organisation?</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</si>
  <si>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</si>
  <si>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</si>
  <si>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</si>
  <si>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</si>
  <si>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</si>
  <si>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</si>
  <si>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Insurance</t>
  </si>
  <si>
    <t>11a</t>
  </si>
  <si>
    <t>SCHEDULE 11a: REPORT ON FORECAST CAPITAL EXPENDITURE</t>
  </si>
  <si>
    <t>11a(iii): System Growth</t>
  </si>
  <si>
    <t>11a(iv): Asset Replacement and Renewal</t>
  </si>
  <si>
    <t>11a(v):Asset Relocations</t>
  </si>
  <si>
    <t>11a(vi):Quality of Supply</t>
  </si>
  <si>
    <t>11a(vii): Legislative and Regulatory</t>
  </si>
  <si>
    <t>11a(viii): Other Reliability, Safety and Environment</t>
  </si>
  <si>
    <t>SCHEDULE 12d: REPORT FORECAST INTERRUPTIONS AND DURATION</t>
  </si>
  <si>
    <t xml:space="preserve">SCHEDULE 12b: REPORT ON FORECAST CAPACITY </t>
  </si>
  <si>
    <t>SCHEDULE 11b: REPORT ON FORECAST OPERATIONAL EXPENDITURE</t>
  </si>
  <si>
    <t>Report on Forecast Capital Expenditure</t>
  </si>
  <si>
    <t>11b</t>
  </si>
  <si>
    <t>Report on Forecast Operational Expenditure</t>
  </si>
  <si>
    <t>12a</t>
  </si>
  <si>
    <t>12b</t>
  </si>
  <si>
    <t>Report on Forecast Capacity</t>
  </si>
  <si>
    <t>12c</t>
  </si>
  <si>
    <t>Report on Forecast Demand</t>
  </si>
  <si>
    <t>12d</t>
  </si>
  <si>
    <t>Report on Forecast Interruptions and Duration</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</si>
  <si>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</si>
  <si>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</si>
  <si>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</si>
  <si>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</si>
  <si>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</si>
  <si>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</si>
  <si>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</si>
  <si>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</si>
  <si>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</si>
  <si>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</si>
  <si>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</si>
  <si>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</si>
  <si>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</si>
  <si>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This question seeks to explore what the organisation has done to comply with the standard practice AM audit requirements (eg, the associated requirements of PAS 55 s 4.6.4 and its linkages to s 4.7).</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</si>
  <si>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</si>
  <si>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</si>
  <si>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SCHEDULE 12a: REPORT ON ASSET CONDITION</t>
  </si>
  <si>
    <t xml:space="preserve">Report on Asset Condition </t>
  </si>
  <si>
    <t>This schedule requires information on the EDB’S self-assessment of the maturity of its asset management practices .</t>
  </si>
  <si>
    <t>SCHEDULE 13: REPORT ON ASSET MANAGEMENT MATURITY</t>
  </si>
  <si>
    <t>12b(i): System Growth - Zone Substations</t>
  </si>
  <si>
    <t>12b(ii): Transformer Capacity</t>
  </si>
  <si>
    <t>Non-network assets</t>
  </si>
  <si>
    <t>11a(ix): Non-Network Assets</t>
  </si>
  <si>
    <t>CY+1</t>
  </si>
  <si>
    <t>CY+2</t>
  </si>
  <si>
    <t>CY+3</t>
  </si>
  <si>
    <t>CY+4</t>
  </si>
  <si>
    <t>CY+5</t>
  </si>
  <si>
    <t>SCADA and communications equipment operating as a single system</t>
  </si>
  <si>
    <t>CY+6</t>
  </si>
  <si>
    <t>CY+7</t>
  </si>
  <si>
    <t>CY+8</t>
  </si>
  <si>
    <t>CY+9</t>
  </si>
  <si>
    <t>CY+10</t>
  </si>
  <si>
    <t>Maximum coincident system demand</t>
  </si>
  <si>
    <t>Other network assets</t>
  </si>
  <si>
    <t>Consumer connection</t>
  </si>
  <si>
    <t>11a(ii): Consumer Connection</t>
  </si>
  <si>
    <t>Consumer connection less capital contributions</t>
  </si>
  <si>
    <t xml:space="preserve"> Consumer connection</t>
  </si>
  <si>
    <t>Number of ICPs connected in year by consumer type</t>
  </si>
  <si>
    <t>12c(i): Consumer Connections</t>
  </si>
  <si>
    <t>$000 (in constant prices)</t>
  </si>
  <si>
    <t>Difference between nominal and constant price forecasts</t>
  </si>
  <si>
    <t>$000</t>
  </si>
  <si>
    <t>Capital contributions funding consumer connection</t>
  </si>
  <si>
    <t>Capital contributions funding system growth</t>
  </si>
  <si>
    <t>Capital contributions funding asset replacement and renewal</t>
  </si>
  <si>
    <t>Capital contributions funding quality of supply</t>
  </si>
  <si>
    <t>Capital contributions funding other reliability, safety and environment</t>
  </si>
  <si>
    <t>Quality of supply less capital contributions</t>
  </si>
  <si>
    <t>Legislative and regulatory less capital contributions</t>
  </si>
  <si>
    <t>Other reliability, safety and environment less capital contributions</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</si>
  <si>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This information is not part of audited disclosure information.
</t>
  </si>
  <si>
    <t>Direct billing*</t>
  </si>
  <si>
    <t>* Direct billing expenditure by suppliers that direct bill the majority of their consumers</t>
  </si>
  <si>
    <t>Demand on system for supply to consumers' connection points</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</si>
  <si>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</si>
  <si>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OH/UG consumer service connections</t>
  </si>
  <si>
    <t>Capital contributions funding legislative and regulatory</t>
  </si>
  <si>
    <t>Distributed generation</t>
  </si>
  <si>
    <t>Distributed generation output at HV and above</t>
  </si>
  <si>
    <t>Electricity supplied from distributed generation</t>
  </si>
  <si>
    <t>Subtransmission</t>
  </si>
  <si>
    <t xml:space="preserve">Zone Substation Transformer  </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</si>
  <si>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</si>
  <si>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12c(ii) System Demand</t>
  </si>
  <si>
    <t>Installed connection capacity of distributed generation (MVA)</t>
  </si>
  <si>
    <t>Electricity entering system for supply to ICPs</t>
  </si>
  <si>
    <t>Total energy delivered to ICPs</t>
  </si>
  <si>
    <t>Losses</t>
  </si>
  <si>
    <t>Loss ratio</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</si>
  <si>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</si>
  <si>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Non-network opex</t>
  </si>
  <si>
    <t>Asset condition at start of planning period (percentage of units by grade)</t>
  </si>
  <si>
    <t xml:space="preserve">% of asset forecast to be replaced in next 5 years </t>
  </si>
  <si>
    <t>All other asset relocations projects or programmes</t>
  </si>
  <si>
    <t>All other quality of supply projects or programmes</t>
  </si>
  <si>
    <t>All other legislative and regulatory projects or programmes</t>
  </si>
  <si>
    <t>All other reliability, safety and environment projects or programmes</t>
  </si>
  <si>
    <t>All other atypical projects or programmes</t>
  </si>
  <si>
    <t>$000 (in nominal dollars)</t>
  </si>
  <si>
    <t>Operational Expenditure Forecast</t>
  </si>
  <si>
    <t>Consumer types defined by EDB*</t>
  </si>
  <si>
    <t>Project or programme*</t>
  </si>
  <si>
    <t>Network Opex</t>
  </si>
  <si>
    <t>Energy efficiency and demand side management, reduction of energy losses</t>
  </si>
  <si>
    <t>This schedule requires a breakdown of current and forecast capacity and utilisation for each zone substation and current distribution transformer capacity. The data provided should be consistent with the information provided in the AMP. Information provided in this table should relate to the operation of the network in its normal steady state configuration.</t>
  </si>
  <si>
    <t>SCHEDULE 12C: REPORT ON FORECAST NETWORK DEMAND</t>
  </si>
  <si>
    <t>SCHEDULE 13: REPORT ON ASSET MANAGEMENT MATURITY (cont)</t>
  </si>
  <si>
    <t>Expenditure on assets</t>
  </si>
  <si>
    <t>Cost of financing</t>
  </si>
  <si>
    <t>Value of vested assets</t>
  </si>
  <si>
    <t>Consumer connection expenditure</t>
  </si>
  <si>
    <t>Asset relocations expenditure</t>
  </si>
  <si>
    <t>Quality of supply expenditure</t>
  </si>
  <si>
    <t>Legislative and regulatory expenditure</t>
  </si>
  <si>
    <t>Other reliability, safety and environment expenditure</t>
  </si>
  <si>
    <t>Non-network assets expenditure</t>
  </si>
  <si>
    <t>All other routine expenditure projects or programmes</t>
  </si>
  <si>
    <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This information is not part of audited disclosure information.
</t>
  </si>
  <si>
    <t>11a(i): Expenditure on Assets Forecast</t>
  </si>
  <si>
    <t>Value of commissioned assets</t>
  </si>
  <si>
    <t>Capital expenditure forecast</t>
  </si>
  <si>
    <t>Subcomponents of expenditure on assets (where known)</t>
  </si>
  <si>
    <t>System growth expenditure</t>
  </si>
  <si>
    <t>System growth less capital contributions</t>
  </si>
  <si>
    <t>Asset replacement and renewal expenditure</t>
  </si>
  <si>
    <t>Asset replacement and renewal less capital contributions</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</si>
  <si>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</si>
  <si>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Expenditure on network assets</t>
  </si>
  <si>
    <t>Value of capital contributions</t>
  </si>
  <si>
    <t>from row 126</t>
  </si>
  <si>
    <t>sch ref</t>
  </si>
  <si>
    <t>from row 76</t>
  </si>
  <si>
    <t>from row 87</t>
  </si>
  <si>
    <t>from row 101</t>
  </si>
  <si>
    <t>from row 113</t>
  </si>
  <si>
    <t>from row 139</t>
  </si>
  <si>
    <t>from row 154</t>
  </si>
  <si>
    <t>from row 182</t>
  </si>
  <si>
    <t>to row 33</t>
  </si>
  <si>
    <t>to row 34</t>
  </si>
  <si>
    <t>to row 35</t>
  </si>
  <si>
    <t>to row 36</t>
  </si>
  <si>
    <t>to row 38</t>
  </si>
  <si>
    <t>to row 39</t>
  </si>
  <si>
    <t>to row 40</t>
  </si>
  <si>
    <t>to row 43</t>
  </si>
  <si>
    <t>Utilisation of Installed Firm Capacity
%</t>
  </si>
  <si>
    <t>Installed Firm Capacity +5 years
(MVA)</t>
  </si>
  <si>
    <t>Utilisation of Installed Firm Capacity + 5yrs
%</t>
  </si>
  <si>
    <t>Company Name and Dates</t>
  </si>
  <si>
    <t>Data Entry Cells and Calculated Cells</t>
  </si>
  <si>
    <t>Inserting Additional Rows</t>
  </si>
  <si>
    <t>Information Templates</t>
  </si>
  <si>
    <t>Schedule 13 Report on Asset Management Maturity</t>
  </si>
  <si>
    <t>Report on Asset Management Maturity</t>
  </si>
  <si>
    <t>Validation Settings on Data Entry Cells</t>
  </si>
  <si>
    <t>Data entered into this workbook may be entered only into the data entry cells.  Data entry cells are the bordered, unshaded areas (white cells) in each template.  Under no circumstances should data be entered into the workbook outside a data entry cell.
In some cases, where the information for disclosure is able to be ascertained from disclosures elsewhere in the workbook, such information is disclosed in a calculated cell.  Under no circumstances should the formulas in a calculated cell be overwritten.</t>
  </si>
  <si>
    <t>Asset Management Plan Schedule Templates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</si>
  <si>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</si>
  <si>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Schedule 12d Report Forecast Interruptions and Duration sub-network disclosures</t>
  </si>
  <si>
    <t>The name of the standard applied (eg, 'PAS55') must be entered in cell K4.</t>
  </si>
  <si>
    <t>Capital contributions funding asset relocations</t>
  </si>
  <si>
    <t>AMP Planning Period Start Date (first day)</t>
  </si>
  <si>
    <t>Disclosure Template Guidelines for Information Entry</t>
  </si>
  <si>
    <t>Schedule 12b(ii)</t>
  </si>
  <si>
    <t>Templates for Schedules 11a–13 (Asset Management Plan)</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</si>
  <si>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</si>
  <si>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If the supplier has sub-networks, schedule 12d must be completed for the network and for each sub-network. A copy of the schedule 12d worksheet must be made for each sub-network.</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</si>
  <si>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</si>
  <si>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Conditional Formatting Settings on Data Entry Cells</t>
  </si>
  <si>
    <t>Schedule 12a columns G to K contains conditional formatting. The cells will change colour if the row totals do not add to 100%.</t>
  </si>
  <si>
    <t>Installed Firm Capacity 
Constraint +5 years
(cause)</t>
  </si>
  <si>
    <t>Transfer Capacity
(MVA)</t>
  </si>
  <si>
    <t>Schedule 11a &amp; 11b</t>
  </si>
  <si>
    <t>Template Version 3.0. Prepared 13 December 2013</t>
  </si>
  <si>
    <t>Schedules 11a–13</t>
  </si>
  <si>
    <t>The templates for schedules 11a, 12b and 12c  may require additional rows to be inserted in tables marked 'include additional rows if needed'. 
Additional rows must not be inserted directly above the first row or below the last row of a table. This is to ensure that entries made in the new row are included in the totals.
For schedule 12b the formula for column J (Utilisation of Installed Firm Capacity %) will need to be copied into the inserted row(s).</t>
  </si>
  <si>
    <r>
      <t>Under clause 2.6.3, EDBs can elect to complete and publicly disclose before the start of the disclosure year, an</t>
    </r>
    <r>
      <rPr>
        <b/>
        <sz val="10"/>
        <color theme="1"/>
        <rFont val="Calibri"/>
        <family val="2"/>
        <scheme val="minor"/>
      </rPr>
      <t xml:space="preserve"> AMP update</t>
    </r>
    <r>
      <rPr>
        <sz val="10"/>
        <color theme="1"/>
        <rFont val="Calibri"/>
        <family val="4"/>
        <scheme val="minor"/>
      </rPr>
      <t>.
EDBs can elect to complete and publicly disclose an AMP update instead of a full AMP in the following years:
• 31 March 2014
• 31 March 2015
If electing to complete an AMP update, EDBs can choose to not complete and disclose Schedule 13: Report on Asset Management Maturity Table. Schedule 13 sheet should be removed if not completed. 
If disclosing a Full AMP, EDBs must complete and disclose Schedule 13.</t>
    </r>
  </si>
  <si>
    <t>These templates have been prepared for use by EDBs when making disclosures under subclauses 2.6.1(4), 2.6.1(5) and 2.6.5(5) of the Electricity Distribution Information Disclosure Determination 2012. Disclosures made under subclauses 2.6.1(4) and 2.6.1(5) must be made before the start of each disclosure year. Disclosures made under subclauses 2.6.5(5) must be made within 5 months after the start of the disclosure year. The information disclosed under 2.6.5(5) should be identical to that disclosed under 2.6.1(4) and 2.6.1(5).</t>
  </si>
  <si>
    <t>The purpose of schedule 12b(ii) is to disclose transformer capacity as at the end of the current year. As the information may not be available in time for disclosures made under subclause 2.6.1(4), but available for disclosures made under 2.6.5(5), EDBs can choose not to disclose transformer capacity under schedule 12b(ii). EDBs who do not disclose transformer capacity under schedule 12b(ii) must disclose the information in schedule 9e(iii). Accordingly, the Excel template has been modified to allow the value "N/A" to be entered into these input cells.</t>
  </si>
  <si>
    <t xml:space="preserve">Schedule 11a requires Capital and Operational Expenditure to be expressed in both nominal and constant prices. 
The differences between the nominal and constant prices should reflect EDB expectations of the impact of changes in the costs of its labour, materials and other inputs (ie, inflationary pressures). </t>
  </si>
  <si>
    <t>row added</t>
  </si>
  <si>
    <t>Alpine Energy Limited</t>
  </si>
  <si>
    <t>1. Asset Management Policy
2. Alpine Energy Limited Asset Management Plan 2013-2023 (2013 AMP)
3. Network group meeting notes.</t>
  </si>
  <si>
    <t xml:space="preserve">1. See individual AEL policies and plans, particularly p. 7 of AELs Asset management Policy.
</t>
  </si>
  <si>
    <t>1. Asset Management Plan, chapters 6 &amp; 8.</t>
  </si>
  <si>
    <t>1. Asset Management Plan, chapter 6 &amp; App C for CAPEX data.
2. OPEX data.</t>
  </si>
  <si>
    <t>Copies of our AMP are circulated to our subsidiary Netcon and to other large contractors. We do not provide copies to customers but will do so on request.</t>
  </si>
  <si>
    <t>1. 2013 AMP, chapter 7, section 2.7, and Fig 2.2 at page 21
2. Job descriptions: Network Manager; Asset Manager; Maintenance Manager etc. 
3. Nimbus (Accounting)Software.</t>
  </si>
  <si>
    <t>1. OPEX Data
2. Netcon Purchase order
3. Netcon Service Level Agreement
4. Service Level Agreement
5. Job descriptions for senior management
6. Our AMP
7. Business Process Mapping (BPM) of processes
8. Board papers approving unplanned works and monthly financial/variance analysis reports.
9. Training Records
10. Board meeting minutes.</t>
  </si>
  <si>
    <t>1. H&amp;S Management System includes a section on Reporting and Monitoring, pp. 16-19
2. Emergency Preparedness Plan
3. Network Policy Public Safety Management System
4. Participant Outage Plan, chapter 4
5. Specific documents on the Network Folder for contingency planning
6. AMP, chapter 7
7. Risk Register in the Health and Safety Vault database.</t>
  </si>
  <si>
    <t xml:space="preserve">1. Detailed position descriptions for the Asset Manager  and senior management descriptions
2. Section 2.7 of our 2013 AMP includes detailed discussion of our accountabilities for asset management
3. AEL Organisational Chart
4. BPM of processes
5. Safety Management System audit reports
6. Board meeting minutes on staffing levels and current / future competency requirements
7. Service Level Agreement with Netcon.
</t>
  </si>
  <si>
    <r>
      <t>1. Service Level Agreement from Netcon
2. 2013 AMP</t>
    </r>
    <r>
      <rPr>
        <sz val="12"/>
        <color indexed="30"/>
        <rFont val="Calibri"/>
        <family val="2"/>
      </rPr>
      <t xml:space="preserve">, section 2.1 </t>
    </r>
    <r>
      <rPr>
        <sz val="12"/>
        <color indexed="30"/>
        <rFont val="Calibri"/>
        <family val="2"/>
      </rPr>
      <t xml:space="preserve">
3. BPM of HR processes
4. Board reports and meeting minutes discussing budgets, variance analysis, staff structures/requirements, and CAPEX and OPEX spending
</t>
    </r>
  </si>
  <si>
    <t>1.Schedule 13 Senior Management Meeting, Dec 12 and 9 Jan,  2012/13 meeting notes
2. Network Meeting notes
3. Job descriptions of senior management
4. Board reports and meeting minutes
5. Service Level Agreement held with Netcon
6. Hard copies of standards manuals
7. The AMP contains a schedule of delegated authorities
8. Emergency recovery and disaster response arrangements.</t>
  </si>
  <si>
    <t>1.  Netcon Service Level Agreement
2. Spread sheets for maintenance status of capacitors, closers, regulators, substations, etc.
3. Nimbus accounting software generate automated reports
4. New connection sign off sheets.</t>
  </si>
  <si>
    <t>1. Training and Compliance Manager maintains staff training records and a Competency Matrix
2. EEA meeting attendance records
3. Human Resource plans include HR BPMs.</t>
  </si>
  <si>
    <t>1. AEL Network Policy chapters 3 and 4.
2. Competency Matrix training plan.
3. Chartered Professional Engineers Act 2002.</t>
  </si>
  <si>
    <t>1.  AEL Network Policy chapters 3 and 4
2. Competency Matrix Training Records
3. BPM for AEL HR processes
4. Netcon Service Level Agreement
5. The AEL Safety Management System (SMS) audit reports.</t>
  </si>
  <si>
    <t>1. Asset Management Policy
2. 2013 AMP
3. Netcon Service Level Agreement
4. Senior management job descriptions.</t>
  </si>
  <si>
    <t xml:space="preserve">1. BPM project
2. Use of Deloittes "New Industry Print" software.
</t>
  </si>
  <si>
    <t xml:space="preserve">1. BPM project
2. Independent Review of Internal AMMAT. Ratings from Utility Consultants.
3. Board meetings minutes and reports
4. Deloittes strategic IT review.
</t>
  </si>
  <si>
    <t>1. AEL IT Policy Statement
2. GIS and gentrack
3. Deloittes AEL strategic IT review
4. AEL AMP
5. Creation of an IT Manager's position.</t>
  </si>
  <si>
    <t>1. Appointment of IT Manager
2. Review of the IT system by Deloittes
3. Business Process Mapping
4. Board meetings and minutes.</t>
  </si>
  <si>
    <t>1. 2013 AMP, chapter 7
2. Health &amp; Safety Management System, p.40 and reports
3. EEA Asset Health Indicator Forum participant register
4. BPM
5. Board meeting minutes and board reports
6. Demand forecasts by the Asset Manager
7. Asset inspection data and sheet
8. Asset failure investigation report for Clayton Road outage
9. Asset condition reports from dissolved gas analysis (DGA) and partial discharge testing.</t>
  </si>
  <si>
    <t xml:space="preserve">1. 2013 AMP, subsection 7.1.6
2. Health &amp; Safety Management System, section 3. pp. 30,38
3. Competency Matrix
4. Hazard and Condition Review, Training Needs Analysis with Training and Compliance Manager
5. Senior management job descriptions.
</t>
  </si>
  <si>
    <t xml:space="preserve">1. Health and Safety Management System, pp.10,11
2. 2013 AMP, section 1.1 purpose of the plan
3. Training and Compliance Manager role description
4. Public Safety Management System, p. 19
</t>
  </si>
  <si>
    <t>1. 2013 AMP, chapter 5 and Appendix C
2. Load growth Data
3. Engineering design reports from Mitton Electronet
4. Board reports
5. Service Level Agreement held with Netcon.
6. Netcon maintenance schedule
7. Powerco procedures have been adapted for AEL.</t>
  </si>
  <si>
    <t>1. 2013 AMP, chapters 4 and 6
2. Asset Manager role description
3. Netcon SLA
4.  Fortnightly meetings between Netcon and the AEL Asset Manager
5. Netcon spread sheets outlining the  basic maintenance status 
6. Powerco standards adopted to suit AEL
7. Asset commissioning check sheet.</t>
  </si>
  <si>
    <t xml:space="preserve">1. 2013 AMP, chapter 6 and 8
2. Network Policy: Public Safety Management System, p. 21
3. AEL Network Policy: Plant and Transformer Maintenance.
4. Fortnightly meetings between Netcon and the AEL Asset Manager.
5. Netcon spread sheets outlining basic maintenance status. </t>
  </si>
  <si>
    <t xml:space="preserve">1. Asset Management Policy, chapter 7
2. 2013 AMP, chapter 6
3. AEL Emergency Preparedness Plan, chapter 2 &amp; 3
4. AEL  Network Plant and Transformer Maintenance, section 1, p. 8
5. Health &amp; Safety Management System, p. 11
6. Participant Outage Plan, chapter 3.1
7. Plant Fault Form
9. Job descriptions of Senior Management
10. Use of Powerco standards adopted for AEL.
</t>
  </si>
  <si>
    <t>1. 2013 AMP, chapter 8
2. External review of 2013 AMP by Utility Consultants 
3. Audit reports of the Safety Management System.</t>
  </si>
  <si>
    <t>1. 2013 AMP, subsection 6.8
2. Health &amp; Safety Management System, section 2, p. 16
3. AEL Emergency Preparedness Plan, chapter 2
4. Hazard and Incident Report form
5.  Netcon spread sheets showing general maintenance status on key assets; capacitor banks, closers, sub stations etc.
6. Netcon Service Level Agreement
7. Fortnightly meetings between Netcon and AEL Asset Manager
8. Commissioning works check sheets
9.  AEL project engineers asset inspection spread sheets.</t>
  </si>
  <si>
    <t>1. 2013 AMP, chapter 8
2. Staff hire; IT Manager and Network Manager, including role descriptions.
3. Acquisition of the Vault Health and Safety Data Base
4. Business Process Mapping for procurement, storage, installation of assets on Nimbus and Gentrack
5. Acquisition of Powerco procedures and standards including a cyclic review
6.  HB and DGA testing results (6monthly)
7.  Netcon spread sheets showing general maintenance status on key assets; capacitor banks, closers, sub stations etc.
8.  Mitton Electronet design reports.</t>
  </si>
  <si>
    <t xml:space="preserve">1. 2013 AMP, subsection 8.4.1
2. Emails from and to the EEA, ANA, Sapere Group, Utility Consulting etc. as discussed in user guidance
3.  Reports from PWC, Utility Consulting, Sapere Group, Deloittes
3. EEA conference attendance registers
4. Subscriptions to various publications. </t>
  </si>
  <si>
    <t>Our AMP is reviewed and approved by senior management before being reviewed and approved by the board. Groups such as Engineering and the Drawing Office are given hard copies of the AMP. Hard copies are not distributed to all staff within AEL however; the AMP is accessible by all staff through the shared drive. The AMP is also discussed as a matter of course at various network meetings and executive management meetings.</t>
  </si>
  <si>
    <t>All of our policy documents have a stated strategy and objective for that policy and lists all related policies and strategies. For example, section 1.4 of our Asset Management Policy lists the related policies and documents and section 2 provides a comprehensive policy statement linking our corporate strategies.</t>
  </si>
  <si>
    <t xml:space="preserve">Our Life Cycle Asset Management Planning covers all of our asset types. For example Table 6.5 provides details around maintenance triggers by asset category. </t>
  </si>
  <si>
    <t>Our network engineering team meet before the start of the year to set the asset management plan with regard to life cycle activities. We are currently working on appropriate and comprehensive documentation that will clearly demonstrate alignment to asset management objectives and the asset management strategy.</t>
  </si>
  <si>
    <t>We have a comprehensive Emergency Preparedness Plan in place which supports us to manage the continuity of critical asset management activity in an emergency event. Our plan is part of our Public Safety Management System which ensures consistency between our policies and strategies around asset management objectives.</t>
  </si>
  <si>
    <t>We circulate a copy of our AMP to our principle contractor, shareholders, large consumers, and key staff. A copy of our AMP is available, at reception and on our website. We do not however meet with large customers or other smaller contractors; nor do we present all staff with the key components of the AMP. We leave it to stakeholders to read and interpret the AMP themselves.</t>
  </si>
  <si>
    <t>Accountabilities for Asset Management in our AMP includes discussion of accountability at ownership level, governance, executive, management, operational, works and includes accountability of Netcon our subsidiary. To improve our score we will need to centralise the documentation, currently the documentation is stored in multiple systems or hardcopies which are not easily accessible by those responsible for the delivery of actions.</t>
  </si>
  <si>
    <t>Since 2005 we have recruited additional staff to ensure that our work plan can be completed. For example, in 2005 AEL had one network engineer and eight support staff. In 2012 AEL had grown to six network engineers and twelve support staff.  The Board approves unplanned works and notes monthly variances between budgeted and actual expenditure. Our current weakness is that we tend to be more reactive than proactive we are working to resolve our weaknesses.</t>
  </si>
  <si>
    <t xml:space="preserve">During 2013 we restructured the asset management team, and created two new positions Maintenance project manager and Maintenance Engineering Officer. The positions were fully scoped and have complete position descriptions. Position descriptions are held by the Training and Compliance Manager who also holds Safety Management audit reports in the Vault database. </t>
  </si>
  <si>
    <t xml:space="preserve">The Service Level Agreement held between Netcon and us includes assurance around resourcing and planning. We have not in the past formally documented resource constraints we have tended to deal with events when they have arisen. We recognise the benefits that could be derived from a more formal process and we are looking to put these into action in the future.  </t>
  </si>
  <si>
    <t>Progress on the AMP projects features regularly at network team meetings and the Network Manager updates senior management on a weekly basis at the executive management team meeting. Discussions about the meeting of the AMP requirements are kept to those people that are considered to be relevant and who can directly influence outcomes. Variance analysis of actual verses budget is given to the board monthly as part of the board packs.</t>
  </si>
  <si>
    <t xml:space="preserve">We have a service level agreement (SLA) with our preferred contractor Netcon. We meet weekly with Netcon to discuss performance, operational progress and other relevant issues the meetings are minuted. Our current SLA does not make explicit reference to our asset management policies or strategies We are in the process of moving to an Alliance Agreement which will explicitly reference our asset management policies and strategies. </t>
  </si>
  <si>
    <t xml:space="preserve">We do not currently break asset management activities down to a sufficiently disseminated level to be able to demonstrate that we align these to the development and implementation of our asset management system. </t>
  </si>
  <si>
    <t>We hold a comprehensive database of our staff competencies and those of our preferred contactor Netcon and subcontractors. We identify the training requirements by considering the planned work programme and the competencies that the work to be carried out will require. Enduring competency requirements are linked to our asset management plans will be a function of our Alliance Agreement with Netcon.</t>
  </si>
  <si>
    <t>Our comprehensive database, discussed above, is maintained by the Compliance and Training Manager as a function of the position. Our contractors are able to access the database and view and update their competencies.</t>
  </si>
  <si>
    <t>Our AMP is made available to all staff on our internet and hard copies are distributed to the asset management and engineering teams. We meet with our contractors each month to discuss the progression of the works programme. We hold regular shareholder meetings where our asset management programme can be discussed. Our stakeholder engagement, for consumers tends to be ad hoc. We will need to improve our communications to better our score.</t>
  </si>
  <si>
    <t>We have completed the mapping or our processes under our BPM project. Copies of all BPMs are available to staff on our intranet. During 2014 we will undertake stage 2 in which we will review and revise our existing BPMs for continuous improvement. We are continuing to develop out IT systems, where appropriate, to improve and record key processes.</t>
  </si>
  <si>
    <t>The importance, relevance, and key information of our AMP are discussed regularly by senior management and our Board at weekly and monthly meetings respectively. Our AMMAT scores and process were externally reviewed to get surety of the result and process taken. We are currently scoping new systems for example, GIS and AMS. Our existing systems are antiquated and do not fully support of asset management system.</t>
  </si>
  <si>
    <t>Data verification, ratification, and cleansing is done on an ad hoc case-by-case basis. Overall our asset management system is an informal system that includes GIS and gentrack. We will look to improve this score during 2014 as we complete the data cleansing or our existing systems as a precursor to the installation of new systems.</t>
  </si>
  <si>
    <t xml:space="preserve">A function of the newly created IT Manager role will be to develop the IT systems around our AMP requirements based on the process identified by the BPM project. 
Scoping of IT projects are held by senior management.
</t>
  </si>
  <si>
    <t xml:space="preserve">We have developed a Risk Management Policy and are in the process of identifying asset related risk across the asset lifecycle. By our next AMP, in March 2015, we expect to have the appropriate documentation in place so as to demonstrate that the appropriate documented mechanisms are integrated across life cycle phases and that these are being consistently applied. </t>
  </si>
  <si>
    <t>We have developed a Risk Management Policy and are in the process of identifying asset related risk across the asset lifecycle. By our next AMP, in March 2015, we expect to have the appropriate documentation in place so as to demonstrate that the appropriate documented mechanisms are integrated across life cycle phases and that these are being consistently applied.</t>
  </si>
  <si>
    <t>We have compiled a compliance register which lists all of our compliance obligations. We report by exception to our board every quarter. The register is used as part of the overarching Risk Management Plan which is linked our asset management practices.</t>
  </si>
  <si>
    <t xml:space="preserve">We have document control measures in place for all of our asset drawings. And we have established BPMs for the building of new assets. Currently we hold information in multiple systems which make it difficult to demonstrate that lifecycle activities are carried out under specific conditions that are consistent with asset management policies and strategies. Installing a new asset management system will greatly assist us to demonstrate how it is that this requirement. </t>
  </si>
  <si>
    <t>The overall management of maintenance is the responsibility of the Asset Manager who sets the policies and procedures within the bounds of the AMP and associated policies and strategies. The Asset manager reports progress on the asset maintenance plan to the Network Manager regularly. The Network Manager reports monthly to the board by exception. The reporting between management tends to be informal and is not documented. We are in the process of putting in place formal reporting procedures and reports templates that will better demonstrate our processes to manage and control the implementation of asset management during the lifecycle phase and measure the effectiveness of our processes.</t>
  </si>
  <si>
    <t>Condition assessments are predominately paper based records. There are some gaps in the historical information held. Part of the installation of a new asset management system will be data cleansing and ratification. Once complete we would expect an increase in this score.</t>
  </si>
  <si>
    <t>Our Emergency Preparedness Plan supports us to respond to emergency situations in an appropriate and timely manner. However, the manual nature of recording events does not allow us to score ourselves higher than a 2 at this time. A new asset management system that supports the centralisation of documentation will greatly assist us in improving this score in the future.</t>
  </si>
  <si>
    <t>We do not currently have the information that is contained within our asset management system externally audited. The system is dated and complex we have found it difficult, if not impossible, to source an appropriate audit option. We recognise the importance of external audits and intent to include a regular audit process in the scope of our new asset management system.</t>
  </si>
  <si>
    <t xml:space="preserve">We have comprehensive and proven processes for Routine and Preventive Inspection, Maintenance and Performance Programmes. Our investigation processes fully document incidents of asset failures taking note of nonconformities to establish root cause. Determining if there is appropriate preventative action to ensure similar incidents do not occur in the future  is a key part of that process. Chapter 6 of our AMP provides detailed description of our inspection and maintenance programmes. </t>
  </si>
  <si>
    <t xml:space="preserve">We had our AMP externally reviewed to obtain an option as to the compliance, or otherwise against the Commission's Electricity Distribution Information Disclosure Determination 2012, Decision No. NZCC 22, 1 October 2012. We will, were practicable, implement the recommendations around improvement of our AMP for future reporting periods. </t>
  </si>
  <si>
    <t xml:space="preserve">Our asset management team belong to industry groups and attend industry ran seminars. Our newly formed IT Services group keep abreast of improvements in systems. We fully scope all of our use investment analysis tools such as  net present value and cost/benefit analysis.   </t>
  </si>
  <si>
    <t>Low Charge</t>
  </si>
  <si>
    <t>Low Uncontrolled</t>
  </si>
  <si>
    <t>015</t>
  </si>
  <si>
    <t>015 Uncontrolled</t>
  </si>
  <si>
    <t>360</t>
  </si>
  <si>
    <t>360 Uncontrolled</t>
  </si>
  <si>
    <t>Assessed</t>
  </si>
  <si>
    <t>TOU 400V</t>
  </si>
  <si>
    <t>TOU 11kV</t>
  </si>
  <si>
    <t>IND</t>
  </si>
  <si>
    <t>Morven Fdr re-route at Leighbank</t>
  </si>
  <si>
    <t>[Description of material project or programme]</t>
  </si>
  <si>
    <t>Overhead Lines, new, refurbished &amp; upgraded</t>
  </si>
  <si>
    <t>Distribution Substations, including transformer, regulators, ring main units, etc.</t>
  </si>
  <si>
    <t>Underground Cables, including overhead to underground conversions</t>
  </si>
  <si>
    <t>Zone Substations, including load control plants</t>
  </si>
  <si>
    <t>Mobile Plant</t>
  </si>
  <si>
    <t>System Development</t>
  </si>
  <si>
    <t>33 kV Softwood pole replacements Clayton Rd</t>
  </si>
  <si>
    <t>Looker Rd conductor upgrade</t>
  </si>
  <si>
    <t>Mackle Rd conductor upgrade</t>
  </si>
  <si>
    <t>Mobile sub site preparations</t>
  </si>
  <si>
    <t>New ABS's</t>
  </si>
  <si>
    <t xml:space="preserve">Reclosers New </t>
  </si>
  <si>
    <t>SCADA &amp; pole top equipment automation (e.g. reclosers)</t>
  </si>
  <si>
    <t>Communications room upgrade</t>
  </si>
  <si>
    <t>Earthing</t>
  </si>
  <si>
    <t>Simons Pass Fdr 22 kV to 11 kV</t>
  </si>
  <si>
    <t>Upgrade Security Lock/Key System for all Network Plant and Equipment, starting with Zone Substations.</t>
  </si>
  <si>
    <t>Information Technology</t>
  </si>
  <si>
    <t>Equipment</t>
  </si>
  <si>
    <t>Vehicles</t>
  </si>
  <si>
    <t>Property</t>
  </si>
  <si>
    <t>N/A</t>
  </si>
  <si>
    <t>[Select one]</t>
  </si>
  <si>
    <t>Albury</t>
  </si>
  <si>
    <t>N</t>
  </si>
  <si>
    <t>Balmoral</t>
  </si>
  <si>
    <t>Bell's Pond</t>
  </si>
  <si>
    <t>Clandeboye 1</t>
  </si>
  <si>
    <t>N-1</t>
  </si>
  <si>
    <t>Clandeboye 2</t>
  </si>
  <si>
    <t>Fairlie</t>
  </si>
  <si>
    <t>Geraldine</t>
  </si>
  <si>
    <t>Glentanner</t>
  </si>
  <si>
    <t>Haldon Lilybank</t>
  </si>
  <si>
    <t>Pareora</t>
  </si>
  <si>
    <t>Pleasant Point</t>
  </si>
  <si>
    <t>Rangitata</t>
  </si>
  <si>
    <t>Studholme</t>
  </si>
  <si>
    <t>Tekapo Village</t>
  </si>
  <si>
    <t>Temuka</t>
  </si>
  <si>
    <t>Timaru 11/33</t>
  </si>
  <si>
    <t>Twizel Village</t>
  </si>
  <si>
    <t>Unwin Hut</t>
  </si>
  <si>
    <t>[Zone Substation_19]</t>
  </si>
  <si>
    <t>[Zone Substation_20]</t>
  </si>
  <si>
    <t>Transformer</t>
  </si>
  <si>
    <t>AEL step up to Fairlie, main site tx is TPs at 6 with 4.18 load and 6+ generation. Transfer from PLP (TIM GXP).</t>
  </si>
  <si>
    <t>Transfomer is being taken out of service in 2013.</t>
  </si>
  <si>
    <t>HV winding rating, MV and LV 15 each. Transfer from STU, then second transformer to be installed in 4 to 5 years.</t>
  </si>
  <si>
    <t>No constraint within +5 years</t>
  </si>
  <si>
    <t>Load is an estimate.</t>
  </si>
  <si>
    <t>3 MVA replaced by 5/6.25 MVA in 2013. Transfer from ABY.</t>
  </si>
  <si>
    <t>Subtransmission circuit</t>
  </si>
  <si>
    <t>assumes 2nd 5/6.25/9 MVA ex-RGA in T1 position. Transfer from RGA &amp; TMK.</t>
  </si>
  <si>
    <t>Load is an estimate</t>
  </si>
  <si>
    <t>Lines do not allow 30 capacity. Transfer from STU &amp; TIM.</t>
  </si>
  <si>
    <t>Transfer from TIM &amp; TMK &amp; ABY.</t>
  </si>
  <si>
    <t>Line does not allow 15 capacity. Transfer from GLD &amp; TMK &amp; CD1.</t>
  </si>
  <si>
    <t>Transpower</t>
  </si>
  <si>
    <t>TP has 2 x 11 MVA 110/11 kV txfrs feeding AEL 11 kV swbd. Transfer from BPD &amp; PAR.</t>
  </si>
  <si>
    <t>AEL step down to local area, main site tx is TPs. Transfer from TIM &amp; CD1 &amp; RGA &amp; GLD.</t>
  </si>
  <si>
    <t>AEL step up to Pareora/Pleasant Point, main site tx is TPs</t>
  </si>
  <si>
    <t>N-1 refers to 2x transformers. There is only one 33kV sub-transmission 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</si>
</sst>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6" formatCode="&quot;$&quot;#,##0;[Red]\-&quot;$&quot;#,##0"/>
    <numFmt numFmtId="41" formatCode="_-* #,##0_-;\-* #,##0_-;_-* &quot;-&quot;_-;_-@_-"/>
    <numFmt numFmtId="44" formatCode="_-&quot;$&quot;* #,##0.00_-;\-&quot;$&quot;* #,##0.00_-;_-&quot;$&quot;* &quot;-&quot;??_-;_-@_-"/>
    <numFmt numFmtId="43" formatCode="_-* #,##0.00_-;\-* #,##0.00_-;_-* &quot;-&quot;??_-;_-@_-"/>
    <numFmt numFmtId="164" formatCode="_(* #,##0.00_);_(* \(#,##0.00\);_(* &quot;-&quot;??_);_(@_)"/>
    <numFmt numFmtId="165" formatCode="_(* #,##0_);_(* \(#,##0\);_(* &quot;–&quot;??_);_(* @_)"/>
    <numFmt numFmtId="166" formatCode="[$-C09]d\ mmmm\ yyyy;@"/>
    <numFmt numFmtId="167" formatCode="d\ mmmm\ yyyy"/>
    <numFmt numFmtId="168" formatCode="\(#,##0\);\(#,##0\);\-"/>
    <numFmt numFmtId="169" formatCode="#,##0.00;\(#,##0.00\);\-"/>
    <numFmt numFmtId="170" formatCode="0%;\-0%;\-"/>
    <numFmt numFmtId="171" formatCode="d\ mmm\ yy"/>
    <numFmt numFmtId="172" formatCode="_([$-1409]d\ mmmm\ yyyy;_(@"/>
    <numFmt numFmtId="173" formatCode="_(* @_)"/>
    <numFmt numFmtId="174" formatCode="_(* #,##0.0_);_(* \(#,##0.0\);_(* &quot;–&quot;???_);_(* @_)"/>
    <numFmt numFmtId="175" formatCode="_(* #,##0.00_);_(* \(#,##0.00\);_(* &quot;–&quot;???_);_(* @_)"/>
    <numFmt numFmtId="176" formatCode="_(* #,##0.00%_);_(* \(#,##0.00%\);_(* &quot;–&quot;???_);_(* @_)"/>
    <numFmt numFmtId="177" formatCode="_(* #,##0.0%_);_(* \(#,##0.0%\);_(* &quot;–&quot;???_);_(* @_)"/>
    <numFmt numFmtId="178" formatCode="_(* #,##0%_);_(* \(#,##0%\);_(* &quot;–&quot;???_);_(* @_)"/>
    <numFmt numFmtId="179" formatCode="_([$-1409]hh:mm_-;_(@"/>
    <numFmt numFmtId="180" formatCode="_([$-1409]d\ mmm\ yyyy_-;_(@"/>
    <numFmt numFmtId="181" formatCode="[$-1409]d\ mmm\ yy;@"/>
    <numFmt numFmtId="182" formatCode="_(@_)"/>
    <numFmt numFmtId="183" formatCode="_(* #,##0.0000_);_(* \(#,##0.0000\);_(* &quot;–&quot;??_);_(* @_)"/>
    <numFmt numFmtId="184" formatCode="_(* #,##0.00000_);_(* \(#,##0.00000\);_(* &quot;–&quot;??_);_(* @_)"/>
    <numFmt numFmtId="185" formatCode="#,##0;\(#,##0\);\-"/>
    <numFmt numFmtId="186" formatCode="#,##0\ ;\(#,##0\);\-"/>
    <numFmt numFmtId="187" formatCode="#,##0.00\ ;\(#,##0.00\);\-"/>
    <numFmt numFmtId="188" formatCode="#,##0%\ ;\(#,##0%\);\-"/>
    <numFmt numFmtId="189" formatCode="#,##0.0%\ ;\(#,##0.0%\);\-"/>
    <numFmt numFmtId="190" formatCode="#,##0.0\ ;\(#,##0.0\);\-"/>
    <numFmt numFmtId="191" formatCode="#,##0.00%\ ;\(#,##0.00%\);\-"/>
    <numFmt numFmtId="192" formatCode="[$kr-406]\ #,##0.00"/>
    <numFmt numFmtId="193" formatCode="#,##0.00;[Red]\(#,##0.00\)"/>
    <numFmt numFmtId="194" formatCode="#,##0;[Red]\(#,##0\)"/>
    <numFmt numFmtId="195" formatCode="_(* #,##0_);_(* \(#,##0\);_(* &quot;-&quot;_);_(@_)"/>
    <numFmt numFmtId="196" formatCode="_(* #,##0.000_);_(* \(#,##0.000\);_(* &quot;–&quot;??_);_(* @_)"/>
    <numFmt numFmtId="197" formatCode="_ * #,##0.00_ ;_ * \-#,##0.00_ ;_ * &quot;-&quot;??_ ;_ @_ "/>
    <numFmt numFmtId="198" formatCode="_(&quot;$&quot;* #,##0.00_);_(&quot;$&quot;* \(#,##0.00\);_(&quot;$&quot;* &quot;-&quot;??_);_(@_)"/>
    <numFmt numFmtId="199" formatCode="m\o\n\th\ d\,\ yyyy"/>
    <numFmt numFmtId="200" formatCode="_(* [$-1409]d\ mmm\ yyyy\ h\ AM/PM_);_(* @"/>
    <numFmt numFmtId="201" formatCode="#.00"/>
    <numFmt numFmtId="202" formatCode="#."/>
    <numFmt numFmtId="203" formatCode="_(* #,##0_);_(* \(#,##0\);_(* &quot;–&quot;??_);\(@_)"/>
    <numFmt numFmtId="204" formatCode="0.0%"/>
    <numFmt numFmtId="205" formatCode="mmm"/>
    <numFmt numFmtId="206" formatCode="_([$-1409]h:mm\ AM/PM;@"/>
    <numFmt numFmtId="207" formatCode="_(* 0000_);_(* \(0000\);_(* &quot;–&quot;??_);_(@_)"/>
  </numFmts>
  <fonts count="168">
    <font>
      <sz val="10"/>
      <color theme="1"/>
      <name val="Calibri"/>
      <family val="4"/>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i/>
      <sz val="10"/>
      <color indexed="8"/>
      <name val="Calibri"/>
      <family val="2"/>
    </font>
    <font>
      <b/>
      <sz val="12"/>
      <color indexed="8"/>
      <name val="Calibri"/>
      <family val="2"/>
    </font>
    <font>
      <u/>
      <sz val="10"/>
      <color indexed="12"/>
      <name val="Calibri"/>
      <family val="1"/>
    </font>
    <font>
      <b/>
      <sz val="18"/>
      <color indexed="8"/>
      <name val="Calibri"/>
      <family val="1"/>
    </font>
    <font>
      <b/>
      <sz val="16"/>
      <color indexed="8"/>
      <name val="Calibri"/>
      <family val="1"/>
    </font>
    <font>
      <sz val="10"/>
      <color indexed="30"/>
      <name val="Calibri"/>
      <family val="2"/>
    </font>
    <font>
      <sz val="8"/>
      <color indexed="8"/>
      <name val="Calibri"/>
      <family val="2"/>
    </font>
    <font>
      <sz val="10"/>
      <color indexed="8"/>
      <name val="Arial"/>
      <family val="1"/>
    </font>
    <font>
      <sz val="10"/>
      <color indexed="30"/>
      <name val="Calibri"/>
      <family val="4"/>
    </font>
    <font>
      <sz val="10"/>
      <color theme="1"/>
      <name val="Calibri"/>
      <family val="4"/>
      <scheme val="minor"/>
    </font>
    <font>
      <b/>
      <sz val="13"/>
      <color theme="4"/>
      <name val="Calibri"/>
      <family val="2"/>
      <scheme val="minor"/>
    </font>
    <font>
      <sz val="10"/>
      <color theme="1"/>
      <name val="Calibri"/>
      <family val="2"/>
    </font>
    <font>
      <i/>
      <sz val="10"/>
      <name val="Calibri"/>
      <family val="2"/>
      <scheme val="minor"/>
    </font>
    <font>
      <i/>
      <sz val="10"/>
      <color theme="1"/>
      <name val="Calibri"/>
      <family val="2"/>
    </font>
    <font>
      <sz val="14"/>
      <color theme="1"/>
      <name val="Calibri"/>
      <family val="2"/>
    </font>
    <font>
      <sz val="10"/>
      <color theme="8"/>
      <name val="Calibri"/>
      <family val="2"/>
    </font>
    <font>
      <sz val="10"/>
      <color theme="4" tint="0.39994506668294322"/>
      <name val="Calibri"/>
      <family val="2"/>
    </font>
    <font>
      <sz val="10"/>
      <color rgb="FF0070C0"/>
      <name val="Calibri"/>
      <family val="2"/>
    </font>
    <font>
      <sz val="10"/>
      <color rgb="FF0070C0"/>
      <name val="Calibri"/>
      <family val="2"/>
      <scheme val="minor"/>
    </font>
    <font>
      <sz val="10"/>
      <color theme="4" tint="0.39994506668294322"/>
      <name val="Calibri"/>
      <family val="2"/>
      <scheme val="minor"/>
    </font>
    <font>
      <sz val="10"/>
      <color theme="8"/>
      <name val="Calibri"/>
      <family val="4"/>
      <scheme val="minor"/>
    </font>
    <font>
      <sz val="10"/>
      <name val="Calibri"/>
      <family val="2"/>
      <scheme val="minor"/>
    </font>
    <font>
      <b/>
      <sz val="10"/>
      <color theme="1"/>
      <name val="Calibri"/>
      <family val="2"/>
    </font>
    <font>
      <b/>
      <sz val="13"/>
      <color theme="4"/>
      <name val="Calibri"/>
      <family val="4"/>
      <scheme val="minor"/>
    </font>
    <font>
      <b/>
      <sz val="13"/>
      <color theme="4"/>
      <name val="Calibri"/>
      <family val="2"/>
    </font>
    <font>
      <i/>
      <sz val="8"/>
      <color theme="1"/>
      <name val="Calibri"/>
      <family val="4"/>
      <scheme val="minor"/>
    </font>
    <font>
      <i/>
      <sz val="8"/>
      <color theme="1"/>
      <name val="Calibri"/>
      <family val="2"/>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2"/>
      <color theme="1"/>
      <name val="Calibri"/>
      <family val="2"/>
    </font>
    <font>
      <b/>
      <sz val="12"/>
      <color theme="1"/>
      <name val="Calibri"/>
      <family val="1"/>
    </font>
    <font>
      <b/>
      <sz val="11"/>
      <color theme="1"/>
      <name val="Calibri"/>
      <family val="2"/>
    </font>
    <font>
      <b/>
      <sz val="11"/>
      <color theme="1"/>
      <name val="Calibri"/>
      <family val="1"/>
    </font>
    <font>
      <b/>
      <sz val="10"/>
      <color theme="1"/>
      <name val="Calibri"/>
      <family val="1"/>
      <scheme val="major"/>
    </font>
    <font>
      <b/>
      <sz val="10"/>
      <color theme="1"/>
      <name val="Calibri"/>
      <family val="1"/>
    </font>
    <font>
      <sz val="10"/>
      <color theme="1"/>
      <name val="Calibri"/>
      <family val="1"/>
      <scheme val="major"/>
    </font>
    <font>
      <sz val="10"/>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sz val="14"/>
      <color theme="1"/>
      <name val="Calibri"/>
      <family val="1"/>
    </font>
    <font>
      <sz val="14"/>
      <color theme="1"/>
      <name val="Calibri"/>
      <family val="1"/>
      <scheme val="major"/>
    </font>
    <font>
      <b/>
      <sz val="13"/>
      <color theme="1"/>
      <name val="Calibri"/>
      <family val="1"/>
    </font>
    <font>
      <b/>
      <sz val="10"/>
      <color theme="1"/>
      <name val="Calibri"/>
      <family val="4"/>
      <scheme val="minor"/>
    </font>
    <font>
      <b/>
      <sz val="18"/>
      <color theme="1"/>
      <name val="Calibri"/>
      <family val="2"/>
    </font>
    <font>
      <sz val="8"/>
      <color theme="1"/>
      <name val="Calibri"/>
      <family val="1"/>
    </font>
    <font>
      <b/>
      <sz val="16"/>
      <color theme="1"/>
      <name val="Calibri"/>
      <family val="2"/>
    </font>
    <font>
      <u/>
      <sz val="10"/>
      <color theme="1"/>
      <name val="Calibri"/>
      <family val="2"/>
    </font>
    <font>
      <sz val="12"/>
      <name val="Calibri"/>
      <family val="2"/>
      <scheme val="minor"/>
    </font>
    <font>
      <b/>
      <sz val="11"/>
      <name val="Calibri"/>
      <family val="2"/>
      <scheme val="minor"/>
    </font>
    <font>
      <sz val="11"/>
      <name val="Calibri"/>
      <family val="2"/>
      <scheme val="minor"/>
    </font>
    <font>
      <sz val="12"/>
      <color theme="1"/>
      <name val="Calibri"/>
      <family val="2"/>
      <scheme val="minor"/>
    </font>
    <font>
      <i/>
      <sz val="12"/>
      <name val="Calibri"/>
      <family val="2"/>
      <scheme val="minor"/>
    </font>
    <font>
      <sz val="10"/>
      <color theme="1"/>
      <name val="Calibri"/>
      <family val="2"/>
      <scheme val="minor"/>
    </font>
    <font>
      <b/>
      <sz val="10"/>
      <color theme="1"/>
      <name val="Calibri"/>
      <family val="2"/>
      <scheme val="minor"/>
    </font>
    <font>
      <b/>
      <i/>
      <sz val="12"/>
      <color theme="1"/>
      <name val="Calibri"/>
      <family val="2"/>
    </font>
    <font>
      <sz val="12"/>
      <color rgb="FF0070C0"/>
      <name val="Calibri"/>
      <family val="2"/>
      <scheme val="minor"/>
    </font>
    <font>
      <u/>
      <sz val="10"/>
      <color theme="10"/>
      <name val="Calibri"/>
      <family val="4"/>
      <scheme val="minor"/>
    </font>
    <font>
      <sz val="10"/>
      <name val="Arial"/>
      <family val="2"/>
    </font>
    <font>
      <sz val="11"/>
      <color indexed="8"/>
      <name val="Arial"/>
      <family val="2"/>
    </font>
    <font>
      <sz val="10"/>
      <color indexed="8"/>
      <name val="Arial"/>
      <family val="2"/>
    </font>
    <font>
      <sz val="11"/>
      <color theme="1"/>
      <name val="Arial"/>
      <family val="2"/>
    </font>
    <font>
      <sz val="11"/>
      <color indexed="8"/>
      <name val="Calibri"/>
      <family val="2"/>
    </font>
    <font>
      <sz val="11"/>
      <color indexed="9"/>
      <name val="Arial"/>
      <family val="2"/>
    </font>
    <font>
      <sz val="10"/>
      <color indexed="9"/>
      <name val="Arial"/>
      <family val="2"/>
    </font>
    <font>
      <sz val="11"/>
      <color indexed="9"/>
      <name val="Calibri"/>
      <family val="2"/>
    </font>
    <font>
      <sz val="11"/>
      <color theme="0"/>
      <name val="Arial"/>
      <family val="2"/>
    </font>
    <font>
      <sz val="11"/>
      <color indexed="20"/>
      <name val="Arial"/>
      <family val="2"/>
    </font>
    <font>
      <sz val="10"/>
      <color indexed="20"/>
      <name val="Arial"/>
      <family val="2"/>
    </font>
    <font>
      <sz val="11"/>
      <color indexed="20"/>
      <name val="Calibri"/>
      <family val="2"/>
    </font>
    <font>
      <sz val="11"/>
      <color rgb="FF9C0006"/>
      <name val="Arial"/>
      <family val="2"/>
    </font>
    <font>
      <sz val="9"/>
      <name val="Century Gothic"/>
      <family val="2"/>
    </font>
    <font>
      <b/>
      <sz val="11"/>
      <color indexed="52"/>
      <name val="Arial"/>
      <family val="2"/>
    </font>
    <font>
      <b/>
      <sz val="10"/>
      <color indexed="52"/>
      <name val="Arial"/>
      <family val="2"/>
    </font>
    <font>
      <b/>
      <sz val="11"/>
      <color indexed="52"/>
      <name val="Calibri"/>
      <family val="2"/>
    </font>
    <font>
      <b/>
      <sz val="11"/>
      <color rgb="FFFA7D00"/>
      <name val="Arial"/>
      <family val="2"/>
    </font>
    <font>
      <b/>
      <sz val="11"/>
      <color indexed="9"/>
      <name val="Arial"/>
      <family val="2"/>
    </font>
    <font>
      <b/>
      <sz val="10"/>
      <color indexed="9"/>
      <name val="Arial"/>
      <family val="2"/>
    </font>
    <font>
      <b/>
      <sz val="11"/>
      <color theme="0"/>
      <name val="Arial"/>
      <family val="2"/>
    </font>
    <font>
      <sz val="10"/>
      <color theme="1"/>
      <name val="Arial"/>
      <family val="4"/>
    </font>
    <font>
      <sz val="10"/>
      <name val="Times New Roman"/>
      <family val="1"/>
    </font>
    <font>
      <sz val="10"/>
      <color indexed="8"/>
      <name val="Arial"/>
      <family val="4"/>
    </font>
    <font>
      <sz val="10"/>
      <color theme="8"/>
      <name val="Arial"/>
      <family val="4"/>
    </font>
    <font>
      <sz val="1"/>
      <color indexed="8"/>
      <name val="Courier"/>
      <family val="3"/>
    </font>
    <font>
      <b/>
      <sz val="13"/>
      <color theme="4"/>
      <name val="Arial"/>
      <family val="4"/>
    </font>
    <font>
      <i/>
      <sz val="8"/>
      <color theme="1"/>
      <name val="Arial"/>
      <family val="4"/>
    </font>
    <font>
      <i/>
      <sz val="10"/>
      <color indexed="23"/>
      <name val="Arial"/>
      <family val="2"/>
    </font>
    <font>
      <i/>
      <sz val="11"/>
      <color indexed="23"/>
      <name val="Calibri"/>
      <family val="2"/>
    </font>
    <font>
      <u/>
      <sz val="10"/>
      <color theme="11"/>
      <name val="Arial"/>
      <family val="1"/>
    </font>
    <font>
      <sz val="11"/>
      <color indexed="17"/>
      <name val="Arial"/>
      <family val="2"/>
    </font>
    <font>
      <sz val="10"/>
      <color indexed="17"/>
      <name val="Arial"/>
      <family val="2"/>
    </font>
    <font>
      <sz val="11"/>
      <color indexed="17"/>
      <name val="Calibri"/>
      <family val="2"/>
    </font>
    <font>
      <sz val="11"/>
      <color rgb="FF006100"/>
      <name val="Arial"/>
      <family val="2"/>
    </font>
    <font>
      <b/>
      <sz val="15"/>
      <color indexed="56"/>
      <name val="Arial"/>
      <family val="2"/>
    </font>
    <font>
      <b/>
      <sz val="15"/>
      <color indexed="56"/>
      <name val="Calibri"/>
      <family val="2"/>
    </font>
    <font>
      <b/>
      <sz val="15"/>
      <color theme="3"/>
      <name val="Arial"/>
      <family val="2"/>
    </font>
    <font>
      <b/>
      <sz val="12"/>
      <color theme="1"/>
      <name val="Arial"/>
      <family val="1"/>
    </font>
    <font>
      <b/>
      <sz val="13"/>
      <color indexed="56"/>
      <name val="Arial"/>
      <family val="2"/>
    </font>
    <font>
      <b/>
      <sz val="13"/>
      <color indexed="56"/>
      <name val="Calibri"/>
      <family val="2"/>
    </font>
    <font>
      <b/>
      <sz val="11"/>
      <color indexed="56"/>
      <name val="Arial"/>
      <family val="2"/>
    </font>
    <font>
      <b/>
      <sz val="11"/>
      <color indexed="56"/>
      <name val="Calibri"/>
      <family val="2"/>
    </font>
    <font>
      <b/>
      <sz val="11"/>
      <color theme="3"/>
      <name val="Arial"/>
      <family val="2"/>
    </font>
    <font>
      <b/>
      <sz val="1"/>
      <color indexed="8"/>
      <name val="Courier"/>
      <family val="3"/>
    </font>
    <font>
      <u/>
      <sz val="11"/>
      <color theme="10"/>
      <name val="Calibri"/>
      <family val="2"/>
      <scheme val="minor"/>
    </font>
    <font>
      <u/>
      <sz val="11"/>
      <color indexed="12"/>
      <name val="Calibri"/>
      <family val="2"/>
    </font>
    <font>
      <u/>
      <sz val="11"/>
      <color theme="10"/>
      <name val="Arial"/>
      <family val="2"/>
    </font>
    <font>
      <u/>
      <sz val="10"/>
      <color indexed="12"/>
      <name val="Arial"/>
      <family val="2"/>
    </font>
    <font>
      <u/>
      <sz val="10"/>
      <color theme="4"/>
      <name val="Arial"/>
      <family val="1"/>
    </font>
    <font>
      <u/>
      <sz val="10"/>
      <color theme="10"/>
      <name val="Arial"/>
      <family val="4"/>
    </font>
    <font>
      <u/>
      <sz val="10"/>
      <color theme="10"/>
      <name val="Arial"/>
      <family val="2"/>
    </font>
    <font>
      <sz val="11"/>
      <color indexed="62"/>
      <name val="Arial"/>
      <family val="2"/>
    </font>
    <font>
      <sz val="10"/>
      <color indexed="62"/>
      <name val="Arial"/>
      <family val="2"/>
    </font>
    <font>
      <sz val="11"/>
      <color indexed="62"/>
      <name val="Calibri"/>
      <family val="2"/>
    </font>
    <font>
      <sz val="11"/>
      <color rgb="FF3F3F76"/>
      <name val="Arial"/>
      <family val="2"/>
    </font>
    <font>
      <b/>
      <sz val="10"/>
      <color theme="1"/>
      <name val="Arial"/>
      <family val="4"/>
    </font>
    <font>
      <b/>
      <sz val="10"/>
      <name val="Arial"/>
      <family val="2"/>
    </font>
    <font>
      <sz val="11"/>
      <color indexed="52"/>
      <name val="Arial"/>
      <family val="2"/>
    </font>
    <font>
      <sz val="10"/>
      <color indexed="52"/>
      <name val="Arial"/>
      <family val="2"/>
    </font>
    <font>
      <sz val="11"/>
      <color indexed="52"/>
      <name val="Calibri"/>
      <family val="2"/>
    </font>
    <font>
      <sz val="11"/>
      <color rgb="FFFA7D00"/>
      <name val="Arial"/>
      <family val="2"/>
    </font>
    <font>
      <sz val="10"/>
      <name val="MS Sans Serif"/>
      <family val="2"/>
    </font>
    <font>
      <sz val="11"/>
      <color indexed="60"/>
      <name val="Arial"/>
      <family val="2"/>
    </font>
    <font>
      <sz val="10"/>
      <color indexed="60"/>
      <name val="Arial"/>
      <family val="2"/>
    </font>
    <font>
      <sz val="11"/>
      <color indexed="60"/>
      <name val="Calibri"/>
      <family val="2"/>
    </font>
    <font>
      <sz val="11"/>
      <color rgb="FF9C6500"/>
      <name val="Arial"/>
      <family val="2"/>
    </font>
    <font>
      <sz val="10"/>
      <color theme="1"/>
      <name val="Arial Mäori"/>
      <family val="2"/>
    </font>
    <font>
      <sz val="11"/>
      <color theme="1"/>
      <name val="Arial Mäori"/>
      <family val="2"/>
    </font>
    <font>
      <sz val="11"/>
      <color indexed="8"/>
      <name val="Arial Mäori"/>
      <family val="2"/>
    </font>
    <font>
      <b/>
      <sz val="11"/>
      <color indexed="63"/>
      <name val="Arial"/>
      <family val="2"/>
    </font>
    <font>
      <b/>
      <sz val="10"/>
      <color indexed="63"/>
      <name val="Arial"/>
      <family val="2"/>
    </font>
    <font>
      <b/>
      <sz val="11"/>
      <color indexed="63"/>
      <name val="Calibri"/>
      <family val="2"/>
    </font>
    <font>
      <b/>
      <sz val="11"/>
      <color rgb="FF3F3F3F"/>
      <name val="Arial"/>
      <family val="2"/>
    </font>
    <font>
      <sz val="8"/>
      <color theme="1"/>
      <name val="Arial"/>
      <family val="1"/>
    </font>
    <font>
      <sz val="8"/>
      <color theme="1"/>
      <name val="Calibri"/>
      <family val="1"/>
      <scheme val="major"/>
    </font>
    <font>
      <b/>
      <sz val="18"/>
      <color indexed="56"/>
      <name val="Arial"/>
      <family val="2"/>
    </font>
    <font>
      <b/>
      <sz val="18"/>
      <color indexed="56"/>
      <name val="Cambria"/>
      <family val="2"/>
    </font>
    <font>
      <sz val="16"/>
      <color theme="4"/>
      <name val="Arial"/>
      <family val="2"/>
    </font>
    <font>
      <b/>
      <sz val="18"/>
      <color theme="3"/>
      <name val="Arial"/>
      <family val="2"/>
    </font>
    <font>
      <b/>
      <sz val="11"/>
      <color indexed="8"/>
      <name val="Arial"/>
      <family val="2"/>
    </font>
    <font>
      <b/>
      <sz val="10"/>
      <color indexed="8"/>
      <name val="Arial"/>
      <family val="2"/>
    </font>
    <font>
      <b/>
      <sz val="11"/>
      <color indexed="8"/>
      <name val="Calibri"/>
      <family val="2"/>
    </font>
    <font>
      <b/>
      <sz val="11"/>
      <color theme="1"/>
      <name val="Arial"/>
      <family val="2"/>
    </font>
    <font>
      <sz val="11"/>
      <color indexed="10"/>
      <name val="Arial"/>
      <family val="2"/>
    </font>
    <font>
      <sz val="10"/>
      <color indexed="10"/>
      <name val="Arial"/>
      <family val="2"/>
    </font>
    <font>
      <sz val="11"/>
      <color rgb="FFFF0000"/>
      <name val="Arial"/>
      <family val="2"/>
    </font>
    <font>
      <sz val="12"/>
      <color indexed="30"/>
      <name val="Calibri"/>
      <family val="2"/>
    </font>
    <font>
      <strike/>
      <sz val="10"/>
      <name val="Calibri"/>
      <family val="2"/>
      <scheme val="minor"/>
    </font>
  </fonts>
  <fills count="6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0"/>
        <bgColor indexed="64"/>
      </patternFill>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theme="3"/>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7"/>
      </patternFill>
    </fill>
    <fill>
      <patternFill patternType="solid">
        <fgColor indexed="31"/>
      </patternFill>
    </fill>
    <fill>
      <patternFill patternType="solid">
        <fgColor indexed="45"/>
      </patternFill>
    </fill>
    <fill>
      <patternFill patternType="solid">
        <fgColor indexed="9"/>
      </patternFill>
    </fill>
    <fill>
      <patternFill patternType="solid">
        <fgColor indexed="42"/>
      </patternFill>
    </fill>
    <fill>
      <patternFill patternType="solid">
        <fgColor indexed="46"/>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54"/>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55"/>
      </patternFill>
    </fill>
    <fill>
      <patternFill patternType="solid">
        <fgColor indexed="43"/>
      </patternFill>
    </fill>
    <fill>
      <patternFill patternType="solid">
        <fgColor indexed="26"/>
      </patternFill>
    </fill>
    <fill>
      <patternFill patternType="solid">
        <fgColor rgb="FF33CC33"/>
        <bgColor indexed="64"/>
      </patternFill>
    </fill>
    <fill>
      <patternFill patternType="solid">
        <fgColor theme="3" tint="-0.49998474074526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8"/>
      </right>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right style="thin">
        <color theme="5"/>
      </right>
      <top/>
      <bottom style="thin">
        <color theme="5"/>
      </bottom>
      <diagonal/>
    </border>
    <border>
      <left style="thin">
        <color theme="5"/>
      </left>
      <right style="thin">
        <color theme="5"/>
      </right>
      <top style="medium">
        <color theme="5"/>
      </top>
      <bottom style="medium">
        <color theme="5"/>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1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diagonal/>
    </border>
    <border>
      <left/>
      <right/>
      <top style="thin">
        <color indexed="49"/>
      </top>
      <bottom style="double">
        <color indexed="49"/>
      </bottom>
      <diagonal/>
    </border>
    <border>
      <left/>
      <right/>
      <top style="thin">
        <color indexed="62"/>
      </top>
      <bottom style="double">
        <color indexed="62"/>
      </bottom>
      <diagonal/>
    </border>
  </borders>
  <cellStyleXfs count="2098">
    <xf numFmtId="0" fontId="0" fillId="0" borderId="0">
      <alignment horizontal="right"/>
    </xf>
    <xf numFmtId="0" fontId="27" fillId="0" borderId="1">
      <alignment horizontal="center" vertical="center"/>
      <protection locked="0"/>
    </xf>
    <xf numFmtId="165" fontId="10" fillId="0" borderId="0" applyFont="0" applyFill="0" applyBorder="0" applyAlignment="0" applyProtection="0">
      <alignment horizontal="left"/>
      <protection locked="0"/>
    </xf>
    <xf numFmtId="165" fontId="24" fillId="0" borderId="0" applyFont="0" applyFill="0" applyBorder="0" applyAlignment="0" applyProtection="0">
      <alignment horizontal="left"/>
      <protection locked="0"/>
    </xf>
    <xf numFmtId="174" fontId="24" fillId="0" borderId="0" applyFont="0" applyFill="0" applyBorder="0" applyAlignment="0" applyProtection="0">
      <protection locked="0"/>
    </xf>
    <xf numFmtId="174" fontId="28" fillId="5" borderId="30">
      <protection locked="0"/>
    </xf>
    <xf numFmtId="174" fontId="24" fillId="0" borderId="0" applyFont="0" applyFill="0" applyBorder="0" applyAlignment="0" applyProtection="0">
      <protection locked="0"/>
    </xf>
    <xf numFmtId="175" fontId="24" fillId="0" borderId="0" applyFont="0" applyFill="0" applyBorder="0" applyAlignment="0" applyProtection="0">
      <protection locked="0"/>
    </xf>
    <xf numFmtId="175" fontId="28" fillId="0" borderId="0" applyFill="0" applyBorder="0" applyAlignment="0" applyProtection="0">
      <protection locked="0"/>
    </xf>
    <xf numFmtId="175" fontId="24" fillId="0" borderId="0" applyFont="0" applyFill="0" applyBorder="0" applyAlignment="0" applyProtection="0">
      <protection locked="0"/>
    </xf>
    <xf numFmtId="183" fontId="24" fillId="0" borderId="0" applyFont="0" applyFill="0" applyBorder="0" applyAlignment="0" applyProtection="0"/>
    <xf numFmtId="184" fontId="25" fillId="2" borderId="2" applyFont="0" applyFill="0" applyBorder="0" applyAlignment="0" applyProtection="0">
      <protection locked="0"/>
    </xf>
    <xf numFmtId="164" fontId="26" fillId="0" borderId="0" applyFont="0" applyFill="0" applyBorder="0" applyAlignment="0" applyProtection="0"/>
    <xf numFmtId="164" fontId="26" fillId="0" borderId="0" applyFont="0" applyFill="0" applyBorder="0" applyAlignment="0" applyProtection="0"/>
    <xf numFmtId="168" fontId="11" fillId="6" borderId="0" applyFont="0" applyBorder="0" applyAlignment="0" applyProtection="0"/>
    <xf numFmtId="168" fontId="6" fillId="6" borderId="0" applyFont="0" applyBorder="0" applyAlignment="0" applyProtection="0"/>
    <xf numFmtId="169" fontId="11" fillId="6" borderId="0" applyFont="0" applyBorder="0" applyProtection="0">
      <alignment horizontal="right"/>
    </xf>
    <xf numFmtId="169" fontId="6" fillId="6" borderId="0" applyFont="0" applyBorder="0" applyProtection="0">
      <alignment horizontal="right"/>
    </xf>
    <xf numFmtId="169" fontId="6" fillId="6" borderId="0" applyFont="0" applyBorder="0" applyProtection="0">
      <alignment horizontal="right"/>
    </xf>
    <xf numFmtId="0" fontId="29" fillId="6" borderId="0" applyBorder="0"/>
    <xf numFmtId="0" fontId="26" fillId="5" borderId="30">
      <alignment horizontal="left" vertical="top" wrapText="1" indent="1"/>
      <protection locked="0"/>
    </xf>
    <xf numFmtId="0" fontId="30" fillId="7" borderId="0" applyFill="0">
      <alignment horizontal="left" wrapText="1"/>
    </xf>
    <xf numFmtId="0" fontId="29" fillId="6" borderId="0" applyBorder="0">
      <alignment wrapText="1"/>
    </xf>
    <xf numFmtId="0" fontId="31" fillId="8" borderId="0" applyFill="0">
      <alignment horizontal="right"/>
    </xf>
    <xf numFmtId="0" fontId="27" fillId="9" borderId="1">
      <alignment horizontal="center"/>
    </xf>
    <xf numFmtId="0" fontId="32" fillId="5" borderId="30">
      <alignment horizontal="center" vertical="center"/>
      <protection locked="0"/>
    </xf>
    <xf numFmtId="172" fontId="33" fillId="5" borderId="30" applyFill="0" applyProtection="0">
      <alignment horizontal="right"/>
      <protection locked="0"/>
    </xf>
    <xf numFmtId="0" fontId="34" fillId="5" borderId="31" applyFill="0">
      <alignment horizontal="right"/>
      <protection locked="0"/>
    </xf>
    <xf numFmtId="0" fontId="32" fillId="5" borderId="30" applyFill="0" applyProtection="0">
      <alignment horizontal="right"/>
      <protection locked="0"/>
    </xf>
    <xf numFmtId="0" fontId="35" fillId="0" borderId="1">
      <protection locked="0"/>
    </xf>
    <xf numFmtId="0" fontId="36" fillId="0" borderId="1" applyProtection="0"/>
    <xf numFmtId="0" fontId="37" fillId="5" borderId="30" applyNumberFormat="0">
      <protection locked="0"/>
    </xf>
    <xf numFmtId="0" fontId="32" fillId="5" borderId="30" applyNumberFormat="0">
      <protection locked="0"/>
    </xf>
    <xf numFmtId="0" fontId="35" fillId="0" borderId="1">
      <alignment horizontal="center"/>
      <protection locked="0"/>
    </xf>
    <xf numFmtId="0" fontId="38" fillId="6" borderId="0" applyAlignment="0"/>
    <xf numFmtId="0" fontId="29" fillId="6" borderId="0">
      <alignment horizontal="right"/>
    </xf>
    <xf numFmtId="166" fontId="26" fillId="7" borderId="0"/>
    <xf numFmtId="0" fontId="26" fillId="7" borderId="0"/>
    <xf numFmtId="0" fontId="28" fillId="7" borderId="0"/>
    <xf numFmtId="172" fontId="24" fillId="0" borderId="0" applyFont="0" applyFill="0" applyBorder="0" applyProtection="0">
      <protection locked="0"/>
    </xf>
    <xf numFmtId="180" fontId="36" fillId="0" borderId="1" applyFont="0" applyFill="0" applyBorder="0" applyAlignment="0" applyProtection="0"/>
    <xf numFmtId="181" fontId="24" fillId="0" borderId="0" applyFont="0" applyFill="0" applyBorder="0" applyAlignment="0" applyProtection="0">
      <alignment wrapText="1"/>
    </xf>
    <xf numFmtId="181" fontId="28" fillId="0" borderId="0" applyFill="0" applyBorder="0" applyAlignment="0" applyProtection="0">
      <alignment wrapText="1"/>
    </xf>
    <xf numFmtId="181" fontId="24" fillId="0" borderId="0" applyFont="0" applyFill="0" applyBorder="0" applyAlignment="0" applyProtection="0">
      <alignment wrapText="1"/>
    </xf>
    <xf numFmtId="181" fontId="39" fillId="7" borderId="0" applyFill="0">
      <alignment horizontal="center"/>
    </xf>
    <xf numFmtId="167" fontId="27" fillId="9" borderId="1">
      <alignment horizontal="center" vertical="center"/>
    </xf>
    <xf numFmtId="0" fontId="40" fillId="0" borderId="30" applyFill="0">
      <alignment horizontal="center"/>
    </xf>
    <xf numFmtId="0" fontId="41" fillId="0" borderId="30" applyFill="0">
      <alignment horizontal="center"/>
    </xf>
    <xf numFmtId="0" fontId="40" fillId="0" borderId="30" applyFill="0">
      <alignment horizontal="center"/>
    </xf>
    <xf numFmtId="172" fontId="40" fillId="0" borderId="30" applyFill="0">
      <alignment horizontal="center" vertical="center"/>
      <protection locked="0"/>
    </xf>
    <xf numFmtId="172" fontId="41" fillId="0" borderId="30" applyFill="0">
      <alignment horizontal="center" vertical="center"/>
    </xf>
    <xf numFmtId="172" fontId="40" fillId="0" borderId="30" applyFill="0">
      <alignment horizontal="center" vertical="center"/>
    </xf>
    <xf numFmtId="49" fontId="42" fillId="0" borderId="0" applyFill="0" applyProtection="0">
      <alignment horizontal="left" indent="1"/>
    </xf>
    <xf numFmtId="49" fontId="43" fillId="0" borderId="0" applyFill="0" applyProtection="0">
      <alignment horizontal="left" indent="1"/>
    </xf>
    <xf numFmtId="49" fontId="42" fillId="0" borderId="0" applyFill="0" applyProtection="0">
      <alignment horizontal="left" indent="1"/>
    </xf>
    <xf numFmtId="0" fontId="30" fillId="7" borderId="0" applyFill="0">
      <alignment horizontal="right"/>
    </xf>
    <xf numFmtId="0" fontId="44" fillId="6" borderId="0" applyNumberFormat="0" applyBorder="0">
      <alignment horizontal="left"/>
    </xf>
    <xf numFmtId="0" fontId="45" fillId="9" borderId="3" applyBorder="0"/>
    <xf numFmtId="0" fontId="46" fillId="9" borderId="0" applyNumberFormat="0" applyBorder="0">
      <alignment horizontal="right"/>
    </xf>
    <xf numFmtId="0" fontId="14" fillId="9" borderId="0" applyFont="0" applyAlignment="0"/>
    <xf numFmtId="0" fontId="9" fillId="9" borderId="0" applyFont="0" applyAlignment="0"/>
    <xf numFmtId="0" fontId="9" fillId="9" borderId="0" applyFont="0" applyAlignment="0"/>
    <xf numFmtId="0" fontId="47" fillId="9" borderId="0" applyBorder="0">
      <alignment vertical="top" wrapText="1"/>
    </xf>
    <xf numFmtId="0" fontId="29" fillId="9" borderId="0" applyAlignment="0">
      <alignment horizontal="center"/>
    </xf>
    <xf numFmtId="0" fontId="48" fillId="0" borderId="0" applyNumberFormat="0" applyFill="0" applyAlignment="0"/>
    <xf numFmtId="0" fontId="49" fillId="0" borderId="0" applyNumberFormat="0" applyFill="0" applyAlignment="0"/>
    <xf numFmtId="0" fontId="50" fillId="0" borderId="0" applyNumberFormat="0" applyFill="0" applyAlignment="0"/>
    <xf numFmtId="0" fontId="50" fillId="0" borderId="0" applyNumberFormat="0" applyFill="0" applyAlignment="0" applyProtection="0"/>
    <xf numFmtId="0" fontId="48" fillId="0" borderId="0" applyNumberFormat="0" applyFill="0" applyAlignment="0" applyProtection="0"/>
    <xf numFmtId="166" fontId="50" fillId="0" borderId="0" applyNumberFormat="0" applyFill="0" applyAlignment="0" applyProtection="0"/>
    <xf numFmtId="0" fontId="51" fillId="0" borderId="0" applyNumberFormat="0" applyFill="0" applyAlignment="0"/>
    <xf numFmtId="0" fontId="52" fillId="0" borderId="0" applyNumberFormat="0" applyFill="0" applyAlignment="0"/>
    <xf numFmtId="49" fontId="53" fillId="3" borderId="0" applyFill="0" applyBorder="0">
      <alignment horizontal="left"/>
    </xf>
    <xf numFmtId="49" fontId="39" fillId="3" borderId="0" applyFill="0" applyBorder="0">
      <alignment horizontal="left"/>
    </xf>
    <xf numFmtId="49" fontId="54" fillId="3" borderId="0" applyFill="0" applyBorder="0">
      <alignment horizontal="left"/>
    </xf>
    <xf numFmtId="49" fontId="39" fillId="3" borderId="0" applyFill="0">
      <alignment horizontal="center"/>
    </xf>
    <xf numFmtId="49" fontId="39" fillId="3" borderId="0" applyFill="0">
      <alignment horizontal="center"/>
    </xf>
    <xf numFmtId="49" fontId="39" fillId="7" borderId="0" applyFill="0">
      <alignment horizontal="center"/>
    </xf>
    <xf numFmtId="0" fontId="55" fillId="3" borderId="0" applyFill="0" applyBorder="0">
      <alignment wrapText="1"/>
    </xf>
    <xf numFmtId="0" fontId="28" fillId="3" borderId="0" applyFill="0" applyBorder="0"/>
    <xf numFmtId="0" fontId="56" fillId="3" borderId="0" applyFill="0" applyBorder="0">
      <alignment wrapText="1"/>
    </xf>
    <xf numFmtId="0" fontId="57" fillId="6" borderId="0" applyBorder="0"/>
    <xf numFmtId="0" fontId="58" fillId="6" borderId="0" applyBorder="0"/>
    <xf numFmtId="0" fontId="59" fillId="6" borderId="0" applyBorder="0">
      <alignment horizontal="left"/>
    </xf>
    <xf numFmtId="0" fontId="59" fillId="6" borderId="0" applyBorder="0">
      <alignment horizontal="center" vertical="center" wrapText="1"/>
    </xf>
    <xf numFmtId="0" fontId="59" fillId="6" borderId="0" applyBorder="0">
      <alignment horizontal="center" wrapText="1"/>
    </xf>
    <xf numFmtId="0" fontId="11" fillId="6" borderId="4" applyNumberFormat="0" applyFont="0" applyAlignment="0"/>
    <xf numFmtId="0" fontId="6" fillId="6" borderId="4" applyNumberFormat="0" applyFont="0" applyAlignment="0"/>
    <xf numFmtId="0" fontId="38" fillId="6" borderId="4" applyNumberFormat="0" applyFont="0" applyAlignment="0"/>
    <xf numFmtId="0" fontId="6" fillId="6" borderId="4" applyNumberFormat="0" applyFont="0" applyAlignment="0"/>
    <xf numFmtId="0" fontId="26" fillId="7" borderId="31" applyNumberFormat="0">
      <alignment horizontal="left"/>
    </xf>
    <xf numFmtId="0" fontId="28" fillId="3" borderId="31" applyNumberFormat="0" applyFill="0">
      <alignment horizontal="left"/>
    </xf>
    <xf numFmtId="0" fontId="6" fillId="6" borderId="4" applyNumberFormat="0" applyFont="0" applyAlignment="0"/>
    <xf numFmtId="0" fontId="28" fillId="7" borderId="31" applyNumberFormat="0" applyFill="0">
      <alignment horizontal="left"/>
    </xf>
    <xf numFmtId="0" fontId="60" fillId="0" borderId="0" applyNumberFormat="0" applyFill="0" applyBorder="0" applyAlignment="0" applyProtection="0">
      <alignment vertical="top"/>
      <protection locked="0"/>
    </xf>
    <xf numFmtId="0" fontId="30" fillId="7" borderId="0" applyFill="0">
      <alignment horizontal="left" wrapText="1"/>
    </xf>
    <xf numFmtId="49" fontId="61" fillId="0" borderId="0" applyFill="0" applyBorder="0">
      <alignment horizontal="right" indent="1"/>
    </xf>
    <xf numFmtId="49" fontId="62" fillId="0" borderId="0" applyFill="0" applyBorder="0">
      <alignment horizontal="right" indent="1"/>
    </xf>
    <xf numFmtId="49" fontId="63" fillId="0" borderId="0" applyFill="0" applyBorder="0">
      <alignment horizontal="right" indent="1"/>
    </xf>
    <xf numFmtId="49" fontId="64" fillId="0" borderId="0" applyFill="0" applyBorder="0">
      <alignment horizontal="center" wrapText="1"/>
    </xf>
    <xf numFmtId="49" fontId="64" fillId="0" borderId="0" applyFill="0" applyBorder="0">
      <alignment horizontal="center" wrapText="1"/>
    </xf>
    <xf numFmtId="0" fontId="64" fillId="0" borderId="0" applyFill="0" applyBorder="0">
      <alignment horizontal="centerContinuous" wrapText="1"/>
    </xf>
    <xf numFmtId="0" fontId="39" fillId="0" borderId="0" applyFill="0" applyBorder="0">
      <alignment horizontal="center" wrapText="1"/>
    </xf>
    <xf numFmtId="49" fontId="26" fillId="0" borderId="0" applyFill="0" applyBorder="0">
      <alignment horizontal="left" indent="1"/>
    </xf>
    <xf numFmtId="49" fontId="28" fillId="0" borderId="0" applyFill="0" applyBorder="0">
      <alignment horizontal="center" vertical="center" wrapText="1"/>
    </xf>
    <xf numFmtId="0" fontId="39" fillId="7" borderId="0" applyFill="0">
      <alignment horizontal="center" vertical="center" wrapText="1"/>
    </xf>
    <xf numFmtId="0" fontId="39" fillId="7" borderId="5" applyFill="0">
      <alignment horizontal="center" wrapText="1"/>
    </xf>
    <xf numFmtId="0" fontId="38" fillId="6" borderId="1" applyNumberFormat="0"/>
    <xf numFmtId="0" fontId="38" fillId="6" borderId="1" applyNumberFormat="0"/>
    <xf numFmtId="0" fontId="26" fillId="7" borderId="30" applyNumberFormat="0">
      <alignment horizontal="left"/>
    </xf>
    <xf numFmtId="0" fontId="28" fillId="7" borderId="30" applyNumberFormat="0">
      <alignment horizontal="left"/>
    </xf>
    <xf numFmtId="0" fontId="26" fillId="7" borderId="30" applyNumberFormat="0">
      <alignment horizontal="left"/>
    </xf>
    <xf numFmtId="0" fontId="65" fillId="0" borderId="0" applyFill="0" applyProtection="0">
      <alignment horizontal="center"/>
    </xf>
    <xf numFmtId="0" fontId="26" fillId="0" borderId="0"/>
    <xf numFmtId="0" fontId="28" fillId="0" borderId="0"/>
    <xf numFmtId="166" fontId="26" fillId="0" borderId="0"/>
    <xf numFmtId="49" fontId="66" fillId="7" borderId="32">
      <alignment horizontal="right" indent="2"/>
    </xf>
    <xf numFmtId="178" fontId="6" fillId="6" borderId="1">
      <alignment horizontal="right"/>
    </xf>
    <xf numFmtId="178" fontId="6" fillId="6" borderId="1">
      <alignment horizontal="right"/>
    </xf>
    <xf numFmtId="178" fontId="28" fillId="0" borderId="0" applyFill="0" applyBorder="0" applyAlignment="0" applyProtection="0">
      <protection locked="0"/>
    </xf>
    <xf numFmtId="178" fontId="24" fillId="0" borderId="0" applyFont="0" applyFill="0" applyBorder="0" applyAlignment="0" applyProtection="0">
      <protection locked="0"/>
    </xf>
    <xf numFmtId="177" fontId="6" fillId="6" borderId="1">
      <alignment horizontal="right"/>
    </xf>
    <xf numFmtId="177" fontId="6" fillId="6" borderId="1">
      <alignment horizontal="right"/>
    </xf>
    <xf numFmtId="177" fontId="28" fillId="0" borderId="0" applyFill="0" applyBorder="0" applyAlignment="0" applyProtection="0">
      <protection locked="0"/>
    </xf>
    <xf numFmtId="177" fontId="25" fillId="2" borderId="2" applyFont="0" applyFill="0" applyBorder="0" applyAlignment="0" applyProtection="0">
      <protection locked="0"/>
    </xf>
    <xf numFmtId="176" fontId="24" fillId="0" borderId="0" applyFont="0" applyFill="0" applyBorder="0" applyAlignment="0" applyProtection="0">
      <protection locked="0"/>
    </xf>
    <xf numFmtId="170" fontId="11" fillId="6" borderId="0" applyFont="0" applyBorder="0" applyAlignment="0" applyProtection="0"/>
    <xf numFmtId="170" fontId="6" fillId="6" borderId="0" applyFont="0" applyBorder="0" applyAlignment="0" applyProtection="0"/>
    <xf numFmtId="170" fontId="6" fillId="6" borderId="0" applyFont="0" applyBorder="0" applyAlignment="0" applyProtection="0"/>
    <xf numFmtId="0" fontId="29" fillId="6" borderId="0" applyNumberFormat="0" applyBorder="0" applyProtection="0">
      <alignment horizontal="right"/>
    </xf>
    <xf numFmtId="0" fontId="30" fillId="7" borderId="7" applyFill="0" applyBorder="0" applyProtection="0">
      <alignment horizontal="right"/>
    </xf>
    <xf numFmtId="0" fontId="29" fillId="6" borderId="8">
      <alignment horizontal="right"/>
    </xf>
    <xf numFmtId="171" fontId="11" fillId="6" borderId="0" applyFont="0" applyBorder="0" applyAlignment="0" applyProtection="0"/>
    <xf numFmtId="171" fontId="6" fillId="6" borderId="0" applyFont="0" applyBorder="0" applyAlignment="0" applyProtection="0"/>
    <xf numFmtId="0" fontId="67" fillId="0" borderId="0" applyFill="0" applyProtection="0">
      <alignment horizontal="center"/>
    </xf>
    <xf numFmtId="0" fontId="49" fillId="0" borderId="0" applyFill="0" applyProtection="0">
      <alignment horizontal="center" vertical="center"/>
    </xf>
    <xf numFmtId="0" fontId="11" fillId="6" borderId="9" applyNumberFormat="0" applyFont="0" applyAlignment="0"/>
    <xf numFmtId="0" fontId="6" fillId="6" borderId="9" applyNumberFormat="0" applyFont="0" applyAlignment="0"/>
    <xf numFmtId="0" fontId="26" fillId="7" borderId="33" applyNumberFormat="0">
      <alignment horizontal="left"/>
    </xf>
    <xf numFmtId="0" fontId="28" fillId="7" borderId="33" applyNumberFormat="0">
      <alignment horizontal="left"/>
    </xf>
    <xf numFmtId="49" fontId="28" fillId="7" borderId="1" applyFill="0">
      <alignment horizontal="center" vertical="center" wrapText="1"/>
    </xf>
    <xf numFmtId="49" fontId="28" fillId="7" borderId="1" applyFill="0" applyProtection="0">
      <alignment horizontal="center" vertical="top" wrapText="1"/>
    </xf>
    <xf numFmtId="0" fontId="28" fillId="7" borderId="1" applyFill="0" applyProtection="0">
      <alignment horizontal="left" wrapText="1"/>
    </xf>
    <xf numFmtId="0" fontId="59" fillId="6" borderId="1" applyAlignment="0">
      <alignment horizontal="center" vertical="center" wrapText="1"/>
    </xf>
    <xf numFmtId="0" fontId="38" fillId="6" borderId="1" applyProtection="0">
      <alignment horizontal="center" vertical="center" wrapText="1"/>
    </xf>
    <xf numFmtId="0" fontId="38" fillId="6" borderId="1" applyAlignment="0">
      <alignment horizontal="center" vertical="top" wrapText="1"/>
    </xf>
    <xf numFmtId="0" fontId="38" fillId="6" borderId="1" applyAlignment="0" applyProtection="0">
      <alignment vertical="top" wrapText="1"/>
    </xf>
    <xf numFmtId="0" fontId="38" fillId="6" borderId="0" applyBorder="0">
      <alignment horizontal="left"/>
    </xf>
    <xf numFmtId="0" fontId="38" fillId="6" borderId="0" applyBorder="0">
      <alignment horizontal="left"/>
    </xf>
    <xf numFmtId="182" fontId="10" fillId="0" borderId="0" applyFont="0" applyFill="0" applyBorder="0" applyAlignment="0" applyProtection="0">
      <alignment horizontal="left"/>
      <protection locked="0"/>
    </xf>
    <xf numFmtId="182" fontId="28" fillId="0" borderId="0" applyFill="0" applyBorder="0" applyAlignment="0" applyProtection="0">
      <alignment horizontal="left"/>
      <protection locked="0"/>
    </xf>
    <xf numFmtId="182" fontId="24" fillId="0" borderId="0" applyFont="0" applyFill="0" applyBorder="0" applyAlignment="0" applyProtection="0">
      <alignment horizontal="left"/>
      <protection locked="0"/>
    </xf>
    <xf numFmtId="0" fontId="30" fillId="0" borderId="0" applyFill="0"/>
    <xf numFmtId="49" fontId="28" fillId="7" borderId="0" applyFill="0">
      <alignment horizontal="left" vertical="center" wrapText="1"/>
    </xf>
    <xf numFmtId="173" fontId="24" fillId="0" borderId="0" applyFont="0" applyFill="0" applyBorder="0">
      <alignment horizontal="left"/>
      <protection locked="0"/>
    </xf>
    <xf numFmtId="173" fontId="28" fillId="0" borderId="0" applyFill="0" applyBorder="0">
      <alignment horizontal="left"/>
      <protection locked="0"/>
    </xf>
    <xf numFmtId="173" fontId="24" fillId="0" borderId="0" applyFont="0" applyFill="0" applyBorder="0">
      <alignment horizontal="left"/>
      <protection locked="0"/>
    </xf>
    <xf numFmtId="182" fontId="68" fillId="7" borderId="0" applyFill="0"/>
    <xf numFmtId="179" fontId="36" fillId="0" borderId="1" applyFill="0" applyAlignment="0"/>
    <xf numFmtId="0" fontId="56" fillId="8" borderId="0"/>
    <xf numFmtId="0" fontId="55" fillId="8" borderId="0"/>
    <xf numFmtId="0" fontId="28" fillId="8" borderId="0"/>
    <xf numFmtId="0" fontId="56" fillId="8" borderId="0"/>
    <xf numFmtId="0" fontId="29" fillId="6" borderId="0" applyBorder="0">
      <alignment horizontal="center" wrapText="1"/>
    </xf>
    <xf numFmtId="0" fontId="78" fillId="0" borderId="0" applyNumberFormat="0" applyFill="0" applyBorder="0" applyAlignment="0" applyProtection="0">
      <alignment horizontal="right"/>
    </xf>
    <xf numFmtId="166" fontId="79" fillId="0" borderId="0"/>
    <xf numFmtId="0" fontId="80" fillId="41" borderId="0" applyNumberFormat="0" applyBorder="0" applyAlignment="0" applyProtection="0"/>
    <xf numFmtId="0" fontId="81" fillId="42"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0" fontId="80" fillId="41"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0" fontId="83" fillId="42"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166" fontId="82" fillId="18" borderId="0" applyNumberFormat="0" applyBorder="0" applyAlignment="0" applyProtection="0"/>
    <xf numFmtId="0" fontId="80" fillId="41" borderId="0" applyNumberFormat="0" applyBorder="0" applyAlignment="0" applyProtection="0"/>
    <xf numFmtId="0" fontId="81" fillId="43"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0" fontId="80" fillId="41"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0" fontId="83" fillId="43"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166" fontId="82" fillId="22" borderId="0" applyNumberFormat="0" applyBorder="0" applyAlignment="0" applyProtection="0"/>
    <xf numFmtId="0" fontId="80" fillId="44" borderId="0" applyNumberFormat="0" applyBorder="0" applyAlignment="0" applyProtection="0"/>
    <xf numFmtId="0" fontId="81" fillId="45"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0" fontId="80" fillId="44"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0" fontId="83" fillId="45"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166" fontId="82" fillId="26" borderId="0" applyNumberFormat="0" applyBorder="0" applyAlignment="0" applyProtection="0"/>
    <xf numFmtId="0" fontId="80" fillId="44" borderId="0" applyNumberFormat="0" applyBorder="0" applyAlignment="0" applyProtection="0"/>
    <xf numFmtId="0" fontId="81" fillId="46"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0" fontId="80" fillId="44"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0" fontId="83" fillId="46"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166" fontId="82" fillId="30" borderId="0" applyNumberFormat="0" applyBorder="0" applyAlignment="0" applyProtection="0"/>
    <xf numFmtId="0" fontId="80" fillId="44" borderId="0" applyNumberFormat="0" applyBorder="0" applyAlignment="0" applyProtection="0"/>
    <xf numFmtId="0" fontId="81" fillId="41"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0" fontId="80" fillId="4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166" fontId="82" fillId="34" borderId="0" applyNumberFormat="0" applyBorder="0" applyAlignment="0" applyProtection="0"/>
    <xf numFmtId="0" fontId="80" fillId="44" borderId="0" applyNumberFormat="0" applyBorder="0" applyAlignment="0" applyProtection="0"/>
    <xf numFmtId="0" fontId="81" fillId="47"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0" fontId="80" fillId="44"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0" fontId="83" fillId="47"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166" fontId="82" fillId="38" borderId="0" applyNumberFormat="0" applyBorder="0" applyAlignment="0" applyProtection="0"/>
    <xf numFmtId="0" fontId="80" fillId="48" borderId="0" applyNumberFormat="0" applyBorder="0" applyAlignment="0" applyProtection="0"/>
    <xf numFmtId="0" fontId="81" fillId="48"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0" fontId="80" fillId="48"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0" fontId="83" fillId="48"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166" fontId="82" fillId="19" borderId="0" applyNumberFormat="0" applyBorder="0" applyAlignment="0" applyProtection="0"/>
    <xf numFmtId="0" fontId="80" fillId="41" borderId="0" applyNumberFormat="0" applyBorder="0" applyAlignment="0" applyProtection="0"/>
    <xf numFmtId="0" fontId="81" fillId="49"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0" fontId="80" fillId="41"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166" fontId="82" fillId="23" borderId="0" applyNumberFormat="0" applyBorder="0" applyAlignment="0" applyProtection="0"/>
    <xf numFmtId="0" fontId="80" fillId="41" borderId="0" applyNumberFormat="0" applyBorder="0" applyAlignment="0" applyProtection="0"/>
    <xf numFmtId="0" fontId="81" fillId="50"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0" fontId="80" fillId="41"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0" fontId="83" fillId="50"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166" fontId="82" fillId="27" borderId="0" applyNumberFormat="0" applyBorder="0" applyAlignment="0" applyProtection="0"/>
    <xf numFmtId="0" fontId="80" fillId="51" borderId="0" applyNumberFormat="0" applyBorder="0" applyAlignment="0" applyProtection="0"/>
    <xf numFmtId="0" fontId="81" fillId="46"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0" fontId="80" fillId="5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0" fontId="83" fillId="46"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166" fontId="82" fillId="31" borderId="0" applyNumberFormat="0" applyBorder="0" applyAlignment="0" applyProtection="0"/>
    <xf numFmtId="0" fontId="80" fillId="51" borderId="0" applyNumberFormat="0" applyBorder="0" applyAlignment="0" applyProtection="0"/>
    <xf numFmtId="0" fontId="81" fillId="48"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0" fontId="80" fillId="51"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0" fontId="83" fillId="48"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166" fontId="82" fillId="35" borderId="0" applyNumberFormat="0" applyBorder="0" applyAlignment="0" applyProtection="0"/>
    <xf numFmtId="0" fontId="80" fillId="44" borderId="0" applyNumberFormat="0" applyBorder="0" applyAlignment="0" applyProtection="0"/>
    <xf numFmtId="0" fontId="81" fillId="52"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0" fontId="80" fillId="44"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0" fontId="83" fillId="52"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166" fontId="82" fillId="39" borderId="0" applyNumberFormat="0" applyBorder="0" applyAlignment="0" applyProtection="0"/>
    <xf numFmtId="0" fontId="84" fillId="48" borderId="0" applyNumberFormat="0" applyBorder="0" applyAlignment="0" applyProtection="0"/>
    <xf numFmtId="0" fontId="85" fillId="53" borderId="0" applyNumberFormat="0" applyBorder="0" applyAlignment="0" applyProtection="0"/>
    <xf numFmtId="0" fontId="86" fillId="53" borderId="0" applyNumberFormat="0" applyBorder="0" applyAlignment="0" applyProtection="0"/>
    <xf numFmtId="166" fontId="87" fillId="20" borderId="0" applyNumberFormat="0" applyBorder="0" applyAlignment="0" applyProtection="0"/>
    <xf numFmtId="166" fontId="87" fillId="20" borderId="0" applyNumberFormat="0" applyBorder="0" applyAlignment="0" applyProtection="0"/>
    <xf numFmtId="166" fontId="87" fillId="20" borderId="0" applyNumberFormat="0" applyBorder="0" applyAlignment="0" applyProtection="0"/>
    <xf numFmtId="166" fontId="87" fillId="20" borderId="0" applyNumberFormat="0" applyBorder="0" applyAlignment="0" applyProtection="0"/>
    <xf numFmtId="166" fontId="87" fillId="20" borderId="0" applyNumberFormat="0" applyBorder="0" applyAlignment="0" applyProtection="0"/>
    <xf numFmtId="166" fontId="87" fillId="20" borderId="0" applyNumberFormat="0" applyBorder="0" applyAlignment="0" applyProtection="0"/>
    <xf numFmtId="0" fontId="84" fillId="48" borderId="0" applyNumberFormat="0" applyBorder="0" applyAlignment="0" applyProtection="0"/>
    <xf numFmtId="0" fontId="85" fillId="49" borderId="0" applyNumberFormat="0" applyBorder="0" applyAlignment="0" applyProtection="0"/>
    <xf numFmtId="0" fontId="86" fillId="49" borderId="0" applyNumberFormat="0" applyBorder="0" applyAlignment="0" applyProtection="0"/>
    <xf numFmtId="166" fontId="87" fillId="24" borderId="0" applyNumberFormat="0" applyBorder="0" applyAlignment="0" applyProtection="0"/>
    <xf numFmtId="166" fontId="87" fillId="24" borderId="0" applyNumberFormat="0" applyBorder="0" applyAlignment="0" applyProtection="0"/>
    <xf numFmtId="166" fontId="87" fillId="24" borderId="0" applyNumberFormat="0" applyBorder="0" applyAlignment="0" applyProtection="0"/>
    <xf numFmtId="166" fontId="87" fillId="24" borderId="0" applyNumberFormat="0" applyBorder="0" applyAlignment="0" applyProtection="0"/>
    <xf numFmtId="166" fontId="87" fillId="24" borderId="0" applyNumberFormat="0" applyBorder="0" applyAlignment="0" applyProtection="0"/>
    <xf numFmtId="166" fontId="87" fillId="24" borderId="0" applyNumberFormat="0" applyBorder="0" applyAlignment="0" applyProtection="0"/>
    <xf numFmtId="0" fontId="84" fillId="41" borderId="0" applyNumberFormat="0" applyBorder="0" applyAlignment="0" applyProtection="0"/>
    <xf numFmtId="0" fontId="85" fillId="50" borderId="0" applyNumberFormat="0" applyBorder="0" applyAlignment="0" applyProtection="0"/>
    <xf numFmtId="0" fontId="86" fillId="50" borderId="0" applyNumberFormat="0" applyBorder="0" applyAlignment="0" applyProtection="0"/>
    <xf numFmtId="166" fontId="87" fillId="28" borderId="0" applyNumberFormat="0" applyBorder="0" applyAlignment="0" applyProtection="0"/>
    <xf numFmtId="166" fontId="87" fillId="28" borderId="0" applyNumberFormat="0" applyBorder="0" applyAlignment="0" applyProtection="0"/>
    <xf numFmtId="166" fontId="87" fillId="28" borderId="0" applyNumberFormat="0" applyBorder="0" applyAlignment="0" applyProtection="0"/>
    <xf numFmtId="166" fontId="87" fillId="28" borderId="0" applyNumberFormat="0" applyBorder="0" applyAlignment="0" applyProtection="0"/>
    <xf numFmtId="166" fontId="87" fillId="28" borderId="0" applyNumberFormat="0" applyBorder="0" applyAlignment="0" applyProtection="0"/>
    <xf numFmtId="166" fontId="87" fillId="28" borderId="0" applyNumberFormat="0" applyBorder="0" applyAlignment="0" applyProtection="0"/>
    <xf numFmtId="0" fontId="84" fillId="54" borderId="0" applyNumberFormat="0" applyBorder="0" applyAlignment="0" applyProtection="0"/>
    <xf numFmtId="0" fontId="85" fillId="55" borderId="0" applyNumberFormat="0" applyBorder="0" applyAlignment="0" applyProtection="0"/>
    <xf numFmtId="0" fontId="86" fillId="55" borderId="0" applyNumberFormat="0" applyBorder="0" applyAlignment="0" applyProtection="0"/>
    <xf numFmtId="166" fontId="87" fillId="32" borderId="0" applyNumberFormat="0" applyBorder="0" applyAlignment="0" applyProtection="0"/>
    <xf numFmtId="166" fontId="87" fillId="32" borderId="0" applyNumberFormat="0" applyBorder="0" applyAlignment="0" applyProtection="0"/>
    <xf numFmtId="166" fontId="87" fillId="32" borderId="0" applyNumberFormat="0" applyBorder="0" applyAlignment="0" applyProtection="0"/>
    <xf numFmtId="166" fontId="87" fillId="32" borderId="0" applyNumberFormat="0" applyBorder="0" applyAlignment="0" applyProtection="0"/>
    <xf numFmtId="166" fontId="87" fillId="32" borderId="0" applyNumberFormat="0" applyBorder="0" applyAlignment="0" applyProtection="0"/>
    <xf numFmtId="166" fontId="87" fillId="32" borderId="0" applyNumberFormat="0" applyBorder="0" applyAlignment="0" applyProtection="0"/>
    <xf numFmtId="0" fontId="84" fillId="51" borderId="0" applyNumberFormat="0" applyBorder="0" applyAlignment="0" applyProtection="0"/>
    <xf numFmtId="0" fontId="85" fillId="56" borderId="0" applyNumberFormat="0" applyBorder="0" applyAlignment="0" applyProtection="0"/>
    <xf numFmtId="0" fontId="86" fillId="56" borderId="0" applyNumberFormat="0" applyBorder="0" applyAlignment="0" applyProtection="0"/>
    <xf numFmtId="166" fontId="87" fillId="36" borderId="0" applyNumberFormat="0" applyBorder="0" applyAlignment="0" applyProtection="0"/>
    <xf numFmtId="166" fontId="87" fillId="36" borderId="0" applyNumberFormat="0" applyBorder="0" applyAlignment="0" applyProtection="0"/>
    <xf numFmtId="166" fontId="87" fillId="36" borderId="0" applyNumberFormat="0" applyBorder="0" applyAlignment="0" applyProtection="0"/>
    <xf numFmtId="166" fontId="87" fillId="36" borderId="0" applyNumberFormat="0" applyBorder="0" applyAlignment="0" applyProtection="0"/>
    <xf numFmtId="166" fontId="87" fillId="36" borderId="0" applyNumberFormat="0" applyBorder="0" applyAlignment="0" applyProtection="0"/>
    <xf numFmtId="166" fontId="87" fillId="36" borderId="0" applyNumberFormat="0" applyBorder="0" applyAlignment="0" applyProtection="0"/>
    <xf numFmtId="0" fontId="84" fillId="44" borderId="0" applyNumberFormat="0" applyBorder="0" applyAlignment="0" applyProtection="0"/>
    <xf numFmtId="0" fontId="85" fillId="57" borderId="0" applyNumberFormat="0" applyBorder="0" applyAlignment="0" applyProtection="0"/>
    <xf numFmtId="0" fontId="86" fillId="57" borderId="0" applyNumberFormat="0" applyBorder="0" applyAlignment="0" applyProtection="0"/>
    <xf numFmtId="166" fontId="87" fillId="40" borderId="0" applyNumberFormat="0" applyBorder="0" applyAlignment="0" applyProtection="0"/>
    <xf numFmtId="166" fontId="87" fillId="40" borderId="0" applyNumberFormat="0" applyBorder="0" applyAlignment="0" applyProtection="0"/>
    <xf numFmtId="166" fontId="87" fillId="40" borderId="0" applyNumberFormat="0" applyBorder="0" applyAlignment="0" applyProtection="0"/>
    <xf numFmtId="166" fontId="87" fillId="40" borderId="0" applyNumberFormat="0" applyBorder="0" applyAlignment="0" applyProtection="0"/>
    <xf numFmtId="166" fontId="87" fillId="40" borderId="0" applyNumberFormat="0" applyBorder="0" applyAlignment="0" applyProtection="0"/>
    <xf numFmtId="166" fontId="87" fillId="40" borderId="0" applyNumberFormat="0" applyBorder="0" applyAlignment="0" applyProtection="0"/>
    <xf numFmtId="0" fontId="84" fillId="56" borderId="0" applyNumberFormat="0" applyBorder="0" applyAlignment="0" applyProtection="0"/>
    <xf numFmtId="0" fontId="85" fillId="58" borderId="0" applyNumberFormat="0" applyBorder="0" applyAlignment="0" applyProtection="0"/>
    <xf numFmtId="0" fontId="86" fillId="58" borderId="0" applyNumberFormat="0" applyBorder="0" applyAlignment="0" applyProtection="0"/>
    <xf numFmtId="166" fontId="87" fillId="17" borderId="0" applyNumberFormat="0" applyBorder="0" applyAlignment="0" applyProtection="0"/>
    <xf numFmtId="166" fontId="87" fillId="17" borderId="0" applyNumberFormat="0" applyBorder="0" applyAlignment="0" applyProtection="0"/>
    <xf numFmtId="166" fontId="87" fillId="17" borderId="0" applyNumberFormat="0" applyBorder="0" applyAlignment="0" applyProtection="0"/>
    <xf numFmtId="166" fontId="87" fillId="17" borderId="0" applyNumberFormat="0" applyBorder="0" applyAlignment="0" applyProtection="0"/>
    <xf numFmtId="166" fontId="87" fillId="17" borderId="0" applyNumberFormat="0" applyBorder="0" applyAlignment="0" applyProtection="0"/>
    <xf numFmtId="166" fontId="87" fillId="17" borderId="0" applyNumberFormat="0" applyBorder="0" applyAlignment="0" applyProtection="0"/>
    <xf numFmtId="0" fontId="84" fillId="48" borderId="0" applyNumberFormat="0" applyBorder="0" applyAlignment="0" applyProtection="0"/>
    <xf numFmtId="0" fontId="85" fillId="59" borderId="0" applyNumberFormat="0" applyBorder="0" applyAlignment="0" applyProtection="0"/>
    <xf numFmtId="0" fontId="86" fillId="59" borderId="0" applyNumberFormat="0" applyBorder="0" applyAlignment="0" applyProtection="0"/>
    <xf numFmtId="166" fontId="87" fillId="21" borderId="0" applyNumberFormat="0" applyBorder="0" applyAlignment="0" applyProtection="0"/>
    <xf numFmtId="166" fontId="87" fillId="21" borderId="0" applyNumberFormat="0" applyBorder="0" applyAlignment="0" applyProtection="0"/>
    <xf numFmtId="166" fontId="87" fillId="21" borderId="0" applyNumberFormat="0" applyBorder="0" applyAlignment="0" applyProtection="0"/>
    <xf numFmtId="166" fontId="87" fillId="21" borderId="0" applyNumberFormat="0" applyBorder="0" applyAlignment="0" applyProtection="0"/>
    <xf numFmtId="166" fontId="87" fillId="21" borderId="0" applyNumberFormat="0" applyBorder="0" applyAlignment="0" applyProtection="0"/>
    <xf numFmtId="166" fontId="87" fillId="21" borderId="0" applyNumberFormat="0" applyBorder="0" applyAlignment="0" applyProtection="0"/>
    <xf numFmtId="0" fontId="84" fillId="41" borderId="0" applyNumberFormat="0" applyBorder="0" applyAlignment="0" applyProtection="0"/>
    <xf numFmtId="0" fontId="85" fillId="60" borderId="0" applyNumberFormat="0" applyBorder="0" applyAlignment="0" applyProtection="0"/>
    <xf numFmtId="0" fontId="86" fillId="60" borderId="0" applyNumberFormat="0" applyBorder="0" applyAlignment="0" applyProtection="0"/>
    <xf numFmtId="166" fontId="87" fillId="25" borderId="0" applyNumberFormat="0" applyBorder="0" applyAlignment="0" applyProtection="0"/>
    <xf numFmtId="166" fontId="87" fillId="25" borderId="0" applyNumberFormat="0" applyBorder="0" applyAlignment="0" applyProtection="0"/>
    <xf numFmtId="166" fontId="87" fillId="25" borderId="0" applyNumberFormat="0" applyBorder="0" applyAlignment="0" applyProtection="0"/>
    <xf numFmtId="166" fontId="87" fillId="25" borderId="0" applyNumberFormat="0" applyBorder="0" applyAlignment="0" applyProtection="0"/>
    <xf numFmtId="166" fontId="87" fillId="25" borderId="0" applyNumberFormat="0" applyBorder="0" applyAlignment="0" applyProtection="0"/>
    <xf numFmtId="166" fontId="87" fillId="25" borderId="0" applyNumberFormat="0" applyBorder="0" applyAlignment="0" applyProtection="0"/>
    <xf numFmtId="0" fontId="84" fillId="54" borderId="0" applyNumberFormat="0" applyBorder="0" applyAlignment="0" applyProtection="0"/>
    <xf numFmtId="0" fontId="85" fillId="55" borderId="0" applyNumberFormat="0" applyBorder="0" applyAlignment="0" applyProtection="0"/>
    <xf numFmtId="0" fontId="86" fillId="55" borderId="0" applyNumberFormat="0" applyBorder="0" applyAlignment="0" applyProtection="0"/>
    <xf numFmtId="166" fontId="87" fillId="29" borderId="0" applyNumberFormat="0" applyBorder="0" applyAlignment="0" applyProtection="0"/>
    <xf numFmtId="166" fontId="87" fillId="29" borderId="0" applyNumberFormat="0" applyBorder="0" applyAlignment="0" applyProtection="0"/>
    <xf numFmtId="166" fontId="87" fillId="29" borderId="0" applyNumberFormat="0" applyBorder="0" applyAlignment="0" applyProtection="0"/>
    <xf numFmtId="166" fontId="87" fillId="29" borderId="0" applyNumberFormat="0" applyBorder="0" applyAlignment="0" applyProtection="0"/>
    <xf numFmtId="166" fontId="87" fillId="29" borderId="0" applyNumberFormat="0" applyBorder="0" applyAlignment="0" applyProtection="0"/>
    <xf numFmtId="166" fontId="87" fillId="29" borderId="0" applyNumberFormat="0" applyBorder="0" applyAlignment="0" applyProtection="0"/>
    <xf numFmtId="0" fontId="84" fillId="54" borderId="0" applyNumberFormat="0" applyBorder="0" applyAlignment="0" applyProtection="0"/>
    <xf numFmtId="0" fontId="85" fillId="56" borderId="0" applyNumberFormat="0" applyBorder="0" applyAlignment="0" applyProtection="0"/>
    <xf numFmtId="166" fontId="87" fillId="33" borderId="0" applyNumberFormat="0" applyBorder="0" applyAlignment="0" applyProtection="0"/>
    <xf numFmtId="166" fontId="87" fillId="33" borderId="0" applyNumberFormat="0" applyBorder="0" applyAlignment="0" applyProtection="0"/>
    <xf numFmtId="166" fontId="87" fillId="33" borderId="0" applyNumberFormat="0" applyBorder="0" applyAlignment="0" applyProtection="0"/>
    <xf numFmtId="166" fontId="87" fillId="33" borderId="0" applyNumberFormat="0" applyBorder="0" applyAlignment="0" applyProtection="0"/>
    <xf numFmtId="166" fontId="87" fillId="33" borderId="0" applyNumberFormat="0" applyBorder="0" applyAlignment="0" applyProtection="0"/>
    <xf numFmtId="166" fontId="87" fillId="33" borderId="0" applyNumberFormat="0" applyBorder="0" applyAlignment="0" applyProtection="0"/>
    <xf numFmtId="0" fontId="84" fillId="51" borderId="0" applyNumberFormat="0" applyBorder="0" applyAlignment="0" applyProtection="0"/>
    <xf numFmtId="0" fontId="85" fillId="61" borderId="0" applyNumberFormat="0" applyBorder="0" applyAlignment="0" applyProtection="0"/>
    <xf numFmtId="0" fontId="86" fillId="61" borderId="0" applyNumberFormat="0" applyBorder="0" applyAlignment="0" applyProtection="0"/>
    <xf numFmtId="166" fontId="87" fillId="37" borderId="0" applyNumberFormat="0" applyBorder="0" applyAlignment="0" applyProtection="0"/>
    <xf numFmtId="166" fontId="87" fillId="37" borderId="0" applyNumberFormat="0" applyBorder="0" applyAlignment="0" applyProtection="0"/>
    <xf numFmtId="166" fontId="87" fillId="37" borderId="0" applyNumberFormat="0" applyBorder="0" applyAlignment="0" applyProtection="0"/>
    <xf numFmtId="166" fontId="87" fillId="37" borderId="0" applyNumberFormat="0" applyBorder="0" applyAlignment="0" applyProtection="0"/>
    <xf numFmtId="166" fontId="87" fillId="37" borderId="0" applyNumberFormat="0" applyBorder="0" applyAlignment="0" applyProtection="0"/>
    <xf numFmtId="166" fontId="87" fillId="37" borderId="0" applyNumberFormat="0" applyBorder="0" applyAlignment="0" applyProtection="0"/>
    <xf numFmtId="0" fontId="79" fillId="0" borderId="0">
      <alignment horizontal="center" wrapText="1"/>
    </xf>
    <xf numFmtId="0" fontId="88" fillId="43" borderId="0" applyNumberFormat="0" applyBorder="0" applyAlignment="0" applyProtection="0"/>
    <xf numFmtId="0" fontId="89" fillId="43" borderId="0" applyNumberFormat="0" applyBorder="0" applyAlignment="0" applyProtection="0"/>
    <xf numFmtId="0" fontId="90" fillId="43" borderId="0" applyNumberFormat="0" applyBorder="0" applyAlignment="0" applyProtection="0"/>
    <xf numFmtId="166" fontId="91" fillId="11" borderId="0" applyNumberFormat="0" applyBorder="0" applyAlignment="0" applyProtection="0"/>
    <xf numFmtId="166" fontId="91" fillId="11" borderId="0" applyNumberFormat="0" applyBorder="0" applyAlignment="0" applyProtection="0"/>
    <xf numFmtId="166" fontId="91" fillId="11" borderId="0" applyNumberFormat="0" applyBorder="0" applyAlignment="0" applyProtection="0"/>
    <xf numFmtId="166" fontId="91" fillId="11" borderId="0" applyNumberFormat="0" applyBorder="0" applyAlignment="0" applyProtection="0"/>
    <xf numFmtId="166" fontId="91" fillId="11" borderId="0" applyNumberFormat="0" applyBorder="0" applyAlignment="0" applyProtection="0"/>
    <xf numFmtId="166" fontId="91" fillId="11" borderId="0" applyNumberFormat="0" applyBorder="0" applyAlignment="0" applyProtection="0"/>
    <xf numFmtId="0" fontId="92" fillId="0" borderId="0" applyNumberFormat="0" applyFont="0" applyProtection="0">
      <alignment horizontal="right" vertical="center"/>
    </xf>
    <xf numFmtId="192" fontId="79" fillId="62" borderId="1" applyNumberFormat="0" applyFill="0" applyAlignment="0"/>
    <xf numFmtId="0" fontId="93" fillId="51" borderId="41" applyNumberFormat="0" applyAlignment="0" applyProtection="0"/>
    <xf numFmtId="0" fontId="94" fillId="51" borderId="41" applyNumberFormat="0" applyAlignment="0" applyProtection="0"/>
    <xf numFmtId="0" fontId="95" fillId="51" borderId="41" applyNumberFormat="0" applyAlignment="0" applyProtection="0"/>
    <xf numFmtId="166" fontId="96" fillId="14" borderId="35" applyNumberFormat="0" applyAlignment="0" applyProtection="0"/>
    <xf numFmtId="166" fontId="96" fillId="14" borderId="35" applyNumberFormat="0" applyAlignment="0" applyProtection="0"/>
    <xf numFmtId="166" fontId="96" fillId="14" borderId="35" applyNumberFormat="0" applyAlignment="0" applyProtection="0"/>
    <xf numFmtId="166" fontId="96" fillId="14" borderId="35" applyNumberFormat="0" applyAlignment="0" applyProtection="0"/>
    <xf numFmtId="166" fontId="96" fillId="14" borderId="35" applyNumberFormat="0" applyAlignment="0" applyProtection="0"/>
    <xf numFmtId="166" fontId="96" fillId="14" borderId="35" applyNumberFormat="0" applyAlignment="0" applyProtection="0"/>
    <xf numFmtId="0" fontId="97" fillId="63" borderId="42" applyNumberFormat="0" applyAlignment="0" applyProtection="0"/>
    <xf numFmtId="0" fontId="98" fillId="63" borderId="42" applyNumberFormat="0" applyAlignment="0" applyProtection="0"/>
    <xf numFmtId="166" fontId="99" fillId="15" borderId="38" applyNumberFormat="0" applyAlignment="0" applyProtection="0"/>
    <xf numFmtId="166" fontId="99" fillId="15" borderId="38" applyNumberFormat="0" applyAlignment="0" applyProtection="0"/>
    <xf numFmtId="166" fontId="99" fillId="15" borderId="38" applyNumberFormat="0" applyAlignment="0" applyProtection="0"/>
    <xf numFmtId="166" fontId="99" fillId="15" borderId="38" applyNumberFormat="0" applyAlignment="0" applyProtection="0"/>
    <xf numFmtId="166" fontId="99" fillId="15" borderId="38" applyNumberFormat="0" applyAlignment="0" applyProtection="0"/>
    <xf numFmtId="166" fontId="99" fillId="15" borderId="38" applyNumberFormat="0" applyAlignment="0" applyProtection="0"/>
    <xf numFmtId="193" fontId="79" fillId="0" borderId="0" applyFont="0" applyFill="0" applyBorder="0" applyAlignment="0" applyProtection="0"/>
    <xf numFmtId="193" fontId="79" fillId="0" borderId="0" applyFont="0" applyFill="0" applyBorder="0" applyAlignment="0" applyProtection="0"/>
    <xf numFmtId="193" fontId="79" fillId="0" borderId="0" applyFont="0" applyFill="0" applyBorder="0" applyAlignment="0" applyProtection="0"/>
    <xf numFmtId="194" fontId="79" fillId="0" borderId="0" applyFont="0" applyFill="0" applyBorder="0" applyAlignment="0" applyProtection="0"/>
    <xf numFmtId="194" fontId="79" fillId="0" borderId="0" applyFont="0" applyFill="0" applyBorder="0" applyAlignment="0" applyProtection="0"/>
    <xf numFmtId="165" fontId="10" fillId="0" borderId="0" applyFont="0" applyFill="0" applyBorder="0" applyAlignment="0" applyProtection="0">
      <alignment horizontal="left"/>
      <protection locked="0"/>
    </xf>
    <xf numFmtId="165" fontId="10" fillId="0" borderId="0" applyFont="0" applyFill="0" applyBorder="0" applyAlignment="0" applyProtection="0">
      <alignment horizontal="left"/>
      <protection locked="0"/>
    </xf>
    <xf numFmtId="165" fontId="10" fillId="0" borderId="0" applyFont="0" applyFill="0" applyBorder="0" applyAlignment="0" applyProtection="0">
      <alignment horizontal="left"/>
      <protection locked="0"/>
    </xf>
    <xf numFmtId="165" fontId="10" fillId="0" borderId="0" applyFont="0" applyFill="0" applyBorder="0" applyAlignment="0" applyProtection="0">
      <alignment horizontal="left"/>
      <protection locked="0"/>
    </xf>
    <xf numFmtId="165" fontId="10" fillId="0" borderId="0" applyFont="0" applyFill="0" applyBorder="0" applyAlignment="0" applyProtection="0">
      <alignment horizontal="left"/>
      <protection locked="0"/>
    </xf>
    <xf numFmtId="165" fontId="10" fillId="0" borderId="0" applyFont="0" applyFill="0" applyBorder="0" applyAlignment="0" applyProtection="0">
      <alignment horizontal="left"/>
      <protection locked="0"/>
    </xf>
    <xf numFmtId="165" fontId="10" fillId="0" borderId="0" applyFont="0" applyFill="0" applyBorder="0" applyAlignment="0" applyProtection="0">
      <alignment horizontal="left"/>
      <protection locked="0"/>
    </xf>
    <xf numFmtId="165" fontId="10" fillId="0" borderId="0" applyFont="0" applyFill="0" applyBorder="0" applyAlignment="0" applyProtection="0">
      <alignment horizontal="left"/>
      <protection locked="0"/>
    </xf>
    <xf numFmtId="165" fontId="10" fillId="0" borderId="0" applyFont="0" applyFill="0" applyBorder="0" applyAlignment="0" applyProtection="0">
      <alignment horizontal="left"/>
      <protection locked="0"/>
    </xf>
    <xf numFmtId="41" fontId="3"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41" fontId="3"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3" fillId="0" borderId="0" applyFont="0" applyFill="0" applyBorder="0" applyAlignment="0" applyProtection="0"/>
    <xf numFmtId="195" fontId="83"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6" fontId="79" fillId="3" borderId="1" applyFont="0" applyFill="0" applyBorder="0" applyAlignment="0" applyProtection="0"/>
    <xf numFmtId="43" fontId="3"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43" fontId="3"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100" fillId="0" borderId="0" applyFont="0" applyFill="0" applyBorder="0" applyAlignment="0" applyProtection="0"/>
    <xf numFmtId="164" fontId="100"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0" fontId="79"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3" fillId="0" borderId="0" applyFont="0" applyFill="0" applyBorder="0" applyAlignment="0" applyProtection="0"/>
    <xf numFmtId="0" fontId="79" fillId="0" borderId="0" applyFont="0" applyFill="0" applyBorder="0" applyAlignment="0" applyProtection="0"/>
    <xf numFmtId="43" fontId="3"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83" fillId="0" borderId="0" applyFont="0" applyFill="0" applyBorder="0" applyAlignment="0" applyProtection="0"/>
    <xf numFmtId="164" fontId="79"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97" fontId="79"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43" fontId="80"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3" fillId="0" borderId="0" applyFont="0" applyFill="0" applyBorder="0" applyAlignment="0" applyProtection="0"/>
    <xf numFmtId="164" fontId="83"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43" fontId="80" fillId="0" borderId="0" applyFont="0" applyFill="0" applyBorder="0" applyAlignment="0" applyProtection="0"/>
    <xf numFmtId="164" fontId="80"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164" fontId="101" fillId="0" borderId="0" applyFont="0" applyFill="0" applyBorder="0" applyAlignment="0" applyProtection="0"/>
    <xf numFmtId="43" fontId="3" fillId="0" borderId="0" applyFont="0" applyFill="0" applyBorder="0" applyAlignment="0" applyProtection="0"/>
    <xf numFmtId="164" fontId="80"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10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164" fontId="80"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43" fontId="3" fillId="0" borderId="0" applyFont="0" applyFill="0" applyBorder="0" applyAlignment="0" applyProtection="0"/>
    <xf numFmtId="164" fontId="80"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43" fontId="3"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102" fillId="0" borderId="0" applyFont="0" applyFill="0" applyBorder="0" applyAlignment="0" applyProtection="0"/>
    <xf numFmtId="43" fontId="3"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0" fontId="100" fillId="5" borderId="30">
      <alignment vertical="top" wrapText="1"/>
      <protection locked="0"/>
    </xf>
    <xf numFmtId="166" fontId="100" fillId="5" borderId="30">
      <alignment horizontal="left" vertical="top" wrapText="1" indent="1"/>
      <protection locked="0"/>
    </xf>
    <xf numFmtId="44" fontId="79" fillId="0" borderId="0" applyFont="0" applyFill="0" applyBorder="0" applyAlignment="0" applyProtection="0"/>
    <xf numFmtId="198" fontId="79" fillId="0" borderId="0" applyFont="0" applyFill="0" applyBorder="0" applyAlignment="0" applyProtection="0"/>
    <xf numFmtId="198" fontId="79" fillId="0" borderId="0" applyFont="0" applyFill="0" applyBorder="0" applyAlignment="0" applyProtection="0"/>
    <xf numFmtId="198" fontId="79" fillId="0" borderId="0" applyFont="0" applyFill="0" applyBorder="0" applyAlignment="0" applyProtection="0"/>
    <xf numFmtId="198" fontId="79" fillId="0" borderId="0" applyFont="0" applyFill="0" applyBorder="0" applyAlignment="0" applyProtection="0"/>
    <xf numFmtId="198" fontId="79" fillId="0" borderId="0" applyFont="0" applyFill="0" applyBorder="0" applyAlignment="0" applyProtection="0"/>
    <xf numFmtId="198" fontId="79" fillId="0" borderId="0" applyFont="0" applyFill="0" applyBorder="0" applyAlignment="0" applyProtection="0"/>
    <xf numFmtId="198" fontId="102" fillId="0" borderId="0" applyFont="0" applyFill="0" applyBorder="0" applyAlignment="0" applyProtection="0"/>
    <xf numFmtId="44" fontId="26" fillId="0" borderId="0" applyFont="0" applyFill="0" applyBorder="0" applyAlignment="0" applyProtection="0"/>
    <xf numFmtId="44" fontId="3" fillId="0" borderId="0" applyFont="0" applyFill="0" applyBorder="0" applyAlignment="0" applyProtection="0"/>
    <xf numFmtId="198" fontId="79" fillId="0" borderId="0" applyFont="0" applyFill="0" applyBorder="0" applyAlignment="0" applyProtection="0"/>
    <xf numFmtId="198" fontId="79" fillId="0" borderId="0" applyFont="0" applyFill="0" applyBorder="0" applyAlignment="0" applyProtection="0"/>
    <xf numFmtId="198" fontId="80" fillId="0" borderId="0" applyFont="0" applyFill="0" applyBorder="0" applyAlignment="0" applyProtection="0"/>
    <xf numFmtId="198" fontId="80" fillId="0" borderId="0" applyFont="0" applyFill="0" applyBorder="0" applyAlignment="0" applyProtection="0"/>
    <xf numFmtId="198" fontId="80" fillId="0" borderId="0" applyFont="0" applyFill="0" applyBorder="0" applyAlignment="0" applyProtection="0"/>
    <xf numFmtId="198" fontId="80" fillId="0" borderId="0" applyFont="0" applyFill="0" applyBorder="0" applyAlignment="0" applyProtection="0"/>
    <xf numFmtId="44" fontId="79" fillId="0" borderId="0" applyFont="0" applyFill="0" applyBorder="0" applyAlignment="0" applyProtection="0"/>
    <xf numFmtId="44" fontId="3" fillId="0" borderId="0" applyFont="0" applyFill="0" applyBorder="0" applyAlignment="0" applyProtection="0"/>
    <xf numFmtId="0" fontId="103" fillId="5" borderId="30" applyNumberFormat="0">
      <protection locked="0"/>
    </xf>
    <xf numFmtId="0" fontId="35" fillId="0" borderId="1">
      <protection locked="0"/>
    </xf>
    <xf numFmtId="0" fontId="36" fillId="0" borderId="1" applyProtection="0"/>
    <xf numFmtId="0" fontId="35" fillId="0" borderId="1">
      <protection locked="0"/>
    </xf>
    <xf numFmtId="0" fontId="36" fillId="0" borderId="1" applyProtection="0">
      <alignment horizontal="center"/>
    </xf>
    <xf numFmtId="0" fontId="28" fillId="7" borderId="0"/>
    <xf numFmtId="0" fontId="100" fillId="7" borderId="0"/>
    <xf numFmtId="0" fontId="100" fillId="7" borderId="0"/>
    <xf numFmtId="0" fontId="28" fillId="7" borderId="0"/>
    <xf numFmtId="0" fontId="100" fillId="7" borderId="0"/>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72" fontId="24" fillId="0" borderId="0" applyFont="0" applyFill="0" applyBorder="0" applyProtection="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72" fontId="24" fillId="0" borderId="0" applyFont="0" applyFill="0" applyBorder="0" applyProtection="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72" fontId="24" fillId="0" borderId="0" applyFont="0" applyFill="0" applyBorder="0" applyProtection="0">
      <protection locked="0"/>
    </xf>
    <xf numFmtId="172" fontId="24" fillId="0" borderId="0" applyFont="0" applyFill="0" applyBorder="0" applyProtection="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199" fontId="104" fillId="0" borderId="0">
      <protection locked="0"/>
    </xf>
    <xf numFmtId="200" fontId="24" fillId="0" borderId="0" applyFont="0" applyFill="0" applyBorder="0" applyAlignment="0" applyProtection="0">
      <protection locked="0"/>
    </xf>
    <xf numFmtId="200" fontId="24" fillId="0" borderId="0" applyFont="0" applyFill="0" applyBorder="0" applyAlignment="0" applyProtection="0">
      <protection locked="0"/>
    </xf>
    <xf numFmtId="200" fontId="24" fillId="0" borderId="0" applyFont="0" applyFill="0" applyBorder="0" applyAlignment="0" applyProtection="0">
      <protection locked="0"/>
    </xf>
    <xf numFmtId="0" fontId="105" fillId="0" borderId="30" applyFill="0">
      <alignment horizontal="center"/>
    </xf>
    <xf numFmtId="0" fontId="40" fillId="0" borderId="30" applyFill="0">
      <alignment horizontal="center"/>
    </xf>
    <xf numFmtId="172" fontId="105" fillId="0" borderId="30" applyFill="0">
      <alignment horizontal="center" vertical="center"/>
    </xf>
    <xf numFmtId="172" fontId="40" fillId="0" borderId="30" applyFill="0">
      <alignment horizontal="center" vertical="center"/>
      <protection locked="0"/>
    </xf>
    <xf numFmtId="172" fontId="105" fillId="0" borderId="30" applyFill="0">
      <alignment horizontal="center" vertical="center"/>
    </xf>
    <xf numFmtId="172" fontId="105" fillId="0" borderId="30" applyFill="0">
      <alignment horizontal="center" vertical="center"/>
    </xf>
    <xf numFmtId="172" fontId="40" fillId="0" borderId="30" applyFill="0">
      <alignment horizontal="center" vertical="center"/>
      <protection locked="0"/>
    </xf>
    <xf numFmtId="49" fontId="106" fillId="0" borderId="0" applyFill="0" applyProtection="0">
      <alignment horizontal="left" indent="1"/>
    </xf>
    <xf numFmtId="0" fontId="107"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49" fontId="106" fillId="0" borderId="0" applyFill="0" applyProtection="0">
      <alignment horizontal="left" indent="1"/>
    </xf>
    <xf numFmtId="49" fontId="106" fillId="0" borderId="0" applyFill="0" applyProtection="0">
      <alignment horizontal="left" indent="1"/>
    </xf>
    <xf numFmtId="49" fontId="106" fillId="0" borderId="0" applyFill="0" applyProtection="0">
      <alignment horizontal="left" indent="1"/>
    </xf>
    <xf numFmtId="49" fontId="42" fillId="0" borderId="0" applyFill="0" applyProtection="0">
      <alignment horizontal="left" indent="1"/>
    </xf>
    <xf numFmtId="49" fontId="106" fillId="0" borderId="0" applyFill="0" applyProtection="0">
      <alignment horizontal="left" indent="1"/>
    </xf>
    <xf numFmtId="201" fontId="104" fillId="0" borderId="0">
      <protection locked="0"/>
    </xf>
    <xf numFmtId="201" fontId="104" fillId="0" borderId="0">
      <protection locked="0"/>
    </xf>
    <xf numFmtId="201" fontId="104" fillId="0" borderId="0">
      <protection locked="0"/>
    </xf>
    <xf numFmtId="0" fontId="109" fillId="0" borderId="0" applyNumberFormat="0" applyFill="0" applyBorder="0" applyAlignment="0" applyProtection="0">
      <alignment vertical="top"/>
      <protection locked="0"/>
    </xf>
    <xf numFmtId="0" fontId="110" fillId="45" borderId="0" applyNumberFormat="0" applyBorder="0" applyAlignment="0" applyProtection="0"/>
    <xf numFmtId="0" fontId="111" fillId="45" borderId="0" applyNumberFormat="0" applyBorder="0" applyAlignment="0" applyProtection="0"/>
    <xf numFmtId="0" fontId="112" fillId="45" borderId="0" applyNumberFormat="0" applyBorder="0" applyAlignment="0" applyProtection="0"/>
    <xf numFmtId="166" fontId="113" fillId="10" borderId="0" applyNumberFormat="0" applyBorder="0" applyAlignment="0" applyProtection="0"/>
    <xf numFmtId="166" fontId="113" fillId="10" borderId="0" applyNumberFormat="0" applyBorder="0" applyAlignment="0" applyProtection="0"/>
    <xf numFmtId="166" fontId="113" fillId="10" borderId="0" applyNumberFormat="0" applyBorder="0" applyAlignment="0" applyProtection="0"/>
    <xf numFmtId="166" fontId="113" fillId="10" borderId="0" applyNumberFormat="0" applyBorder="0" applyAlignment="0" applyProtection="0"/>
    <xf numFmtId="166" fontId="113" fillId="10" borderId="0" applyNumberFormat="0" applyBorder="0" applyAlignment="0" applyProtection="0"/>
    <xf numFmtId="166" fontId="113" fillId="10" borderId="0" applyNumberFormat="0" applyBorder="0" applyAlignment="0" applyProtection="0"/>
    <xf numFmtId="0" fontId="114" fillId="0" borderId="43" applyNumberFormat="0" applyFill="0" applyAlignment="0" applyProtection="0"/>
    <xf numFmtId="0" fontId="115" fillId="0" borderId="43" applyNumberFormat="0" applyFill="0" applyAlignment="0" applyProtection="0"/>
    <xf numFmtId="0" fontId="115" fillId="0" borderId="43" applyNumberFormat="0" applyFill="0" applyAlignment="0" applyProtection="0"/>
    <xf numFmtId="0" fontId="48" fillId="0" borderId="0" applyNumberFormat="0" applyFill="0" applyAlignment="0"/>
    <xf numFmtId="0" fontId="115" fillId="0" borderId="43" applyNumberFormat="0" applyFill="0" applyAlignment="0" applyProtection="0"/>
    <xf numFmtId="0" fontId="115" fillId="0" borderId="43" applyNumberFormat="0" applyFill="0" applyAlignment="0" applyProtection="0"/>
    <xf numFmtId="0" fontId="48" fillId="0" borderId="0" applyNumberFormat="0" applyFill="0" applyAlignment="0"/>
    <xf numFmtId="0" fontId="49" fillId="0" borderId="0" applyNumberFormat="0" applyFill="0" applyAlignment="0"/>
    <xf numFmtId="0" fontId="116" fillId="0" borderId="44" applyNumberFormat="0" applyFill="0" applyBorder="0" applyAlignment="0" applyProtection="0"/>
    <xf numFmtId="0" fontId="116" fillId="0" borderId="44" applyNumberFormat="0" applyFill="0" applyBorder="0" applyAlignment="0" applyProtection="0"/>
    <xf numFmtId="0" fontId="116" fillId="0" borderId="44" applyNumberFormat="0" applyFill="0" applyBorder="0" applyAlignment="0" applyProtection="0"/>
    <xf numFmtId="0" fontId="49" fillId="0" borderId="0" applyNumberFormat="0" applyFill="0" applyAlignment="0"/>
    <xf numFmtId="166" fontId="117" fillId="0" borderId="0" applyNumberFormat="0" applyFill="0" applyAlignment="0"/>
    <xf numFmtId="0" fontId="116" fillId="0" borderId="34" applyNumberFormat="0" applyFill="0" applyAlignment="0" applyProtection="0"/>
    <xf numFmtId="0" fontId="48" fillId="0" borderId="0" applyNumberFormat="0" applyFill="0" applyAlignment="0"/>
    <xf numFmtId="0" fontId="117" fillId="0" borderId="0" applyNumberFormat="0" applyFill="0" applyAlignment="0"/>
    <xf numFmtId="0" fontId="48" fillId="0" borderId="0" applyNumberFormat="0" applyFill="0" applyAlignment="0" applyProtection="0"/>
    <xf numFmtId="0" fontId="50" fillId="0" borderId="0" applyNumberFormat="0" applyFill="0" applyAlignment="0" applyProtection="0"/>
    <xf numFmtId="0" fontId="117" fillId="0" borderId="0" applyNumberFormat="0" applyFill="0" applyAlignment="0" applyProtection="0"/>
    <xf numFmtId="0" fontId="117" fillId="0" borderId="0" applyNumberFormat="0" applyFill="0" applyAlignment="0" applyProtection="0"/>
    <xf numFmtId="0" fontId="50" fillId="0" borderId="0" applyNumberFormat="0" applyFill="0" applyAlignment="0" applyProtection="0"/>
    <xf numFmtId="0" fontId="118" fillId="0" borderId="45" applyNumberFormat="0" applyFill="0" applyAlignment="0" applyProtection="0"/>
    <xf numFmtId="0" fontId="119" fillId="0" borderId="45" applyNumberFormat="0" applyFill="0" applyAlignment="0" applyProtection="0"/>
    <xf numFmtId="0" fontId="120" fillId="0" borderId="46" applyNumberFormat="0" applyFill="0" applyAlignment="0" applyProtection="0"/>
    <xf numFmtId="0" fontId="121" fillId="0" borderId="46" applyNumberFormat="0" applyFill="0" applyAlignment="0" applyProtection="0"/>
    <xf numFmtId="0" fontId="122"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202" fontId="123" fillId="0" borderId="0">
      <protection locked="0"/>
    </xf>
    <xf numFmtId="202" fontId="123" fillId="0" borderId="0">
      <protection locked="0"/>
    </xf>
    <xf numFmtId="0" fontId="57" fillId="6" borderId="0" applyBorder="0"/>
    <xf numFmtId="202" fontId="123" fillId="0" borderId="0">
      <protection locked="0"/>
    </xf>
    <xf numFmtId="202" fontId="123" fillId="0" borderId="0">
      <protection locked="0"/>
    </xf>
    <xf numFmtId="0" fontId="58" fillId="6" borderId="0" applyBorder="0"/>
    <xf numFmtId="203" fontId="100" fillId="7" borderId="31" applyNumberFormat="0">
      <alignment horizontal="left"/>
    </xf>
    <xf numFmtId="0" fontId="6" fillId="6" borderId="4" applyNumberFormat="0" applyFont="0" applyAlignment="0"/>
    <xf numFmtId="0" fontId="60" fillId="0" borderId="0" applyNumberFormat="0" applyFill="0" applyBorder="0" applyAlignment="0" applyProtection="0">
      <alignment vertical="top"/>
      <protection locked="0"/>
    </xf>
    <xf numFmtId="0" fontId="124" fillId="0" borderId="0" applyNumberFormat="0" applyFill="0" applyBorder="0" applyAlignment="0" applyProtection="0"/>
    <xf numFmtId="204" fontId="125" fillId="0" borderId="0" applyNumberFormat="0" applyFill="0" applyBorder="0" applyAlignment="0" applyProtection="0">
      <alignment vertical="top"/>
      <protection locked="0"/>
    </xf>
    <xf numFmtId="204" fontId="125"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126" fillId="0" borderId="0" applyNumberFormat="0" applyFill="0" applyBorder="0" applyAlignment="0" applyProtection="0"/>
    <xf numFmtId="0" fontId="127"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30" fillId="0" borderId="0" applyNumberFormat="0" applyFill="0" applyBorder="0" applyAlignment="0" applyProtection="0"/>
    <xf numFmtId="0" fontId="60" fillId="0" borderId="0" applyNumberFormat="0" applyFill="0" applyBorder="0" applyAlignment="0" applyProtection="0">
      <alignment vertical="top"/>
      <protection locked="0"/>
    </xf>
    <xf numFmtId="0" fontId="124" fillId="0" borderId="0" applyNumberFormat="0" applyFill="0" applyBorder="0" applyAlignment="0" applyProtection="0"/>
    <xf numFmtId="0" fontId="131" fillId="47" borderId="41" applyNumberFormat="0" applyAlignment="0" applyProtection="0"/>
    <xf numFmtId="0" fontId="132" fillId="47" borderId="41" applyNumberFormat="0" applyAlignment="0" applyProtection="0"/>
    <xf numFmtId="0" fontId="133" fillId="47" borderId="41" applyNumberFormat="0" applyAlignment="0" applyProtection="0"/>
    <xf numFmtId="166" fontId="134" fillId="13" borderId="35" applyNumberFormat="0" applyAlignment="0" applyProtection="0"/>
    <xf numFmtId="166" fontId="134" fillId="13" borderId="35" applyNumberFormat="0" applyAlignment="0" applyProtection="0"/>
    <xf numFmtId="166" fontId="134" fillId="13" borderId="35" applyNumberFormat="0" applyAlignment="0" applyProtection="0"/>
    <xf numFmtId="166" fontId="134" fillId="13" borderId="35" applyNumberFormat="0" applyAlignment="0" applyProtection="0"/>
    <xf numFmtId="166" fontId="134" fillId="13" borderId="35" applyNumberFormat="0" applyAlignment="0" applyProtection="0"/>
    <xf numFmtId="166" fontId="134" fillId="13" borderId="35" applyNumberFormat="0" applyAlignment="0" applyProtection="0"/>
    <xf numFmtId="49" fontId="64" fillId="0" borderId="0" applyFill="0" applyBorder="0">
      <alignment horizontal="center" wrapText="1"/>
    </xf>
    <xf numFmtId="49" fontId="135" fillId="0" borderId="0" applyFill="0" applyBorder="0">
      <alignment horizontal="center" wrapText="1"/>
    </xf>
    <xf numFmtId="49" fontId="135" fillId="0" borderId="0" applyFill="0" applyBorder="0">
      <alignment horizontal="center" wrapText="1"/>
    </xf>
    <xf numFmtId="0" fontId="136" fillId="3" borderId="0" applyFill="0" applyBorder="0">
      <alignment horizontal="centerContinuous" wrapText="1"/>
    </xf>
    <xf numFmtId="0" fontId="135" fillId="0" borderId="0" applyFill="0" applyBorder="0">
      <alignment horizontal="center" wrapText="1"/>
    </xf>
    <xf numFmtId="49" fontId="26" fillId="0" borderId="0" applyFill="0" applyBorder="0">
      <alignment horizontal="left" indent="1"/>
    </xf>
    <xf numFmtId="49" fontId="100" fillId="0" borderId="0" applyFill="0" applyBorder="0">
      <alignment horizontal="left" indent="1"/>
    </xf>
    <xf numFmtId="49" fontId="100" fillId="0" borderId="0" applyFill="0" applyBorder="0">
      <alignment horizontal="left" indent="1"/>
    </xf>
    <xf numFmtId="49" fontId="100" fillId="0" borderId="0" applyFill="0" applyBorder="0">
      <alignment horizontal="left" indent="1"/>
    </xf>
    <xf numFmtId="49" fontId="26" fillId="0" borderId="0" applyFill="0" applyBorder="0">
      <alignment horizontal="left" indent="1"/>
    </xf>
    <xf numFmtId="0" fontId="137" fillId="0" borderId="47" applyNumberFormat="0" applyFill="0" applyAlignment="0" applyProtection="0"/>
    <xf numFmtId="0" fontId="138" fillId="0" borderId="47" applyNumberFormat="0" applyFill="0" applyAlignment="0" applyProtection="0"/>
    <xf numFmtId="0" fontId="139" fillId="0" borderId="47" applyNumberFormat="0" applyFill="0" applyAlignment="0" applyProtection="0"/>
    <xf numFmtId="166" fontId="140" fillId="0" borderId="37" applyNumberFormat="0" applyFill="0" applyAlignment="0" applyProtection="0"/>
    <xf numFmtId="166" fontId="140" fillId="0" borderId="37" applyNumberFormat="0" applyFill="0" applyAlignment="0" applyProtection="0"/>
    <xf numFmtId="166" fontId="140" fillId="0" borderId="37" applyNumberFormat="0" applyFill="0" applyAlignment="0" applyProtection="0"/>
    <xf numFmtId="166" fontId="140" fillId="0" borderId="37" applyNumberFormat="0" applyFill="0" applyAlignment="0" applyProtection="0"/>
    <xf numFmtId="166" fontId="140" fillId="0" borderId="37" applyNumberFormat="0" applyFill="0" applyAlignment="0" applyProtection="0"/>
    <xf numFmtId="166" fontId="140" fillId="0" borderId="37" applyNumberFormat="0" applyFill="0" applyAlignment="0" applyProtection="0"/>
    <xf numFmtId="205" fontId="141" fillId="0" borderId="0"/>
    <xf numFmtId="0" fontId="142" fillId="64" borderId="0" applyNumberFormat="0" applyBorder="0" applyAlignment="0" applyProtection="0"/>
    <xf numFmtId="0" fontId="143" fillId="64" borderId="0" applyNumberFormat="0" applyBorder="0" applyAlignment="0" applyProtection="0"/>
    <xf numFmtId="0" fontId="144" fillId="64" borderId="0" applyNumberFormat="0" applyBorder="0" applyAlignment="0" applyProtection="0"/>
    <xf numFmtId="166" fontId="145" fillId="12" borderId="0" applyNumberFormat="0" applyBorder="0" applyAlignment="0" applyProtection="0"/>
    <xf numFmtId="166" fontId="145" fillId="12" borderId="0" applyNumberFormat="0" applyBorder="0" applyAlignment="0" applyProtection="0"/>
    <xf numFmtId="166" fontId="145" fillId="12" borderId="0" applyNumberFormat="0" applyBorder="0" applyAlignment="0" applyProtection="0"/>
    <xf numFmtId="166" fontId="145" fillId="12" borderId="0" applyNumberFormat="0" applyBorder="0" applyAlignment="0" applyProtection="0"/>
    <xf numFmtId="166" fontId="145" fillId="12" borderId="0" applyNumberFormat="0" applyBorder="0" applyAlignment="0" applyProtection="0"/>
    <xf numFmtId="166" fontId="145" fillId="12" borderId="0" applyNumberFormat="0" applyBorder="0" applyAlignment="0" applyProtection="0"/>
    <xf numFmtId="0" fontId="3" fillId="0" borderId="0"/>
    <xf numFmtId="0" fontId="146" fillId="0" borderId="0"/>
    <xf numFmtId="0" fontId="79" fillId="0" borderId="0"/>
    <xf numFmtId="0" fontId="79" fillId="0" borderId="0"/>
    <xf numFmtId="0" fontId="79" fillId="0" borderId="0"/>
    <xf numFmtId="0" fontId="79" fillId="0" borderId="0"/>
    <xf numFmtId="0" fontId="79" fillId="0" borderId="0" applyBorder="0"/>
    <xf numFmtId="0" fontId="79" fillId="0" borderId="0"/>
    <xf numFmtId="0" fontId="79" fillId="0" borderId="0"/>
    <xf numFmtId="0" fontId="79" fillId="0" borderId="0"/>
    <xf numFmtId="0" fontId="79" fillId="0" borderId="0"/>
    <xf numFmtId="0" fontId="79" fillId="0" borderId="0"/>
    <xf numFmtId="0" fontId="79" fillId="0" borderId="0"/>
    <xf numFmtId="0" fontId="3" fillId="0" borderId="0"/>
    <xf numFmtId="0" fontId="3" fillId="0" borderId="0"/>
    <xf numFmtId="0" fontId="82" fillId="0" borderId="0"/>
    <xf numFmtId="0" fontId="82" fillId="0" borderId="0"/>
    <xf numFmtId="0" fontId="82" fillId="0" borderId="0"/>
    <xf numFmtId="0" fontId="79" fillId="0" borderId="0"/>
    <xf numFmtId="0" fontId="82" fillId="0" borderId="0"/>
    <xf numFmtId="0" fontId="82" fillId="0" borderId="0"/>
    <xf numFmtId="0" fontId="82" fillId="0" borderId="0"/>
    <xf numFmtId="0" fontId="3"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79" fillId="0" borderId="0"/>
    <xf numFmtId="204" fontId="82" fillId="0" borderId="0"/>
    <xf numFmtId="204" fontId="82" fillId="0" borderId="0"/>
    <xf numFmtId="204" fontId="82" fillId="0" borderId="0"/>
    <xf numFmtId="204" fontId="82" fillId="0" borderId="0"/>
    <xf numFmtId="0" fontId="79" fillId="0" borderId="0"/>
    <xf numFmtId="204" fontId="82" fillId="0" borderId="0"/>
    <xf numFmtId="204" fontId="82" fillId="0" borderId="0"/>
    <xf numFmtId="204" fontId="82" fillId="0" borderId="0"/>
    <xf numFmtId="204" fontId="83" fillId="0" borderId="0"/>
    <xf numFmtId="204" fontId="3" fillId="0" borderId="0"/>
    <xf numFmtId="0" fontId="26" fillId="0" borderId="0">
      <alignment horizontal="right"/>
    </xf>
    <xf numFmtId="0" fontId="83" fillId="0" borderId="0"/>
    <xf numFmtId="0" fontId="82" fillId="0" borderId="0"/>
    <xf numFmtId="0" fontId="79" fillId="0" borderId="0"/>
    <xf numFmtId="204" fontId="83" fillId="0" borderId="0"/>
    <xf numFmtId="0" fontId="79" fillId="0" borderId="0" applyBorder="0"/>
    <xf numFmtId="204" fontId="82" fillId="0" borderId="0"/>
    <xf numFmtId="204" fontId="82" fillId="0" borderId="0"/>
    <xf numFmtId="204" fontId="82" fillId="0" borderId="0"/>
    <xf numFmtId="204" fontId="82" fillId="0" borderId="0"/>
    <xf numFmtId="0" fontId="82" fillId="0" borderId="0"/>
    <xf numFmtId="0" fontId="82" fillId="0" borderId="0"/>
    <xf numFmtId="0" fontId="82" fillId="0" borderId="0"/>
    <xf numFmtId="0" fontId="82" fillId="0" borderId="0"/>
    <xf numFmtId="0" fontId="79" fillId="0" borderId="0"/>
    <xf numFmtId="0" fontId="147" fillId="0" borderId="0"/>
    <xf numFmtId="204" fontId="83" fillId="0" borderId="0"/>
    <xf numFmtId="204" fontId="82" fillId="0" borderId="0"/>
    <xf numFmtId="204" fontId="82" fillId="0" borderId="0"/>
    <xf numFmtId="204" fontId="82" fillId="0" borderId="0"/>
    <xf numFmtId="204" fontId="82" fillId="0" borderId="0"/>
    <xf numFmtId="0" fontId="82" fillId="0" borderId="0"/>
    <xf numFmtId="0" fontId="82" fillId="0" borderId="0"/>
    <xf numFmtId="0" fontId="82" fillId="0" borderId="0"/>
    <xf numFmtId="0" fontId="82" fillId="0" borderId="0"/>
    <xf numFmtId="0" fontId="3" fillId="0" borderId="0"/>
    <xf numFmtId="0" fontId="79" fillId="0" borderId="0"/>
    <xf numFmtId="0" fontId="79" fillId="0" borderId="0" applyBorder="0"/>
    <xf numFmtId="0" fontId="79" fillId="0" borderId="0"/>
    <xf numFmtId="0" fontId="79" fillId="0" borderId="0"/>
    <xf numFmtId="0" fontId="79" fillId="0" borderId="0"/>
    <xf numFmtId="0" fontId="79" fillId="0" borderId="0"/>
    <xf numFmtId="204" fontId="83" fillId="0" borderId="0"/>
    <xf numFmtId="0" fontId="79" fillId="0" borderId="0"/>
    <xf numFmtId="0" fontId="79" fillId="0" borderId="0"/>
    <xf numFmtId="0" fontId="148" fillId="0" borderId="0"/>
    <xf numFmtId="0" fontId="26" fillId="0" borderId="0"/>
    <xf numFmtId="0" fontId="100" fillId="0" borderId="0"/>
    <xf numFmtId="0" fontId="79" fillId="0" borderId="0"/>
    <xf numFmtId="0" fontId="79" fillId="0" borderId="0"/>
    <xf numFmtId="0" fontId="79" fillId="0" borderId="0"/>
    <xf numFmtId="0" fontId="79" fillId="0" borderId="0"/>
    <xf numFmtId="0" fontId="26" fillId="0" borderId="0">
      <alignment horizontal="right"/>
    </xf>
    <xf numFmtId="0" fontId="26" fillId="0" borderId="0">
      <alignment horizontal="right"/>
    </xf>
    <xf numFmtId="0" fontId="26" fillId="0" borderId="0">
      <alignment horizontal="right"/>
    </xf>
    <xf numFmtId="0" fontId="3" fillId="0" borderId="0"/>
    <xf numFmtId="0" fontId="3" fillId="0" borderId="0"/>
    <xf numFmtId="0" fontId="3" fillId="0" borderId="0"/>
    <xf numFmtId="0" fontId="82" fillId="0" borderId="0"/>
    <xf numFmtId="0" fontId="146" fillId="0" borderId="0"/>
    <xf numFmtId="0" fontId="82" fillId="0" borderId="0"/>
    <xf numFmtId="0" fontId="82" fillId="0" borderId="0"/>
    <xf numFmtId="0" fontId="82" fillId="0" borderId="0"/>
    <xf numFmtId="0" fontId="82" fillId="0" borderId="0"/>
    <xf numFmtId="0" fontId="79" fillId="0" borderId="0"/>
    <xf numFmtId="0" fontId="146" fillId="0" borderId="0"/>
    <xf numFmtId="0" fontId="79" fillId="0" borderId="0"/>
    <xf numFmtId="0" fontId="82" fillId="0" borderId="0"/>
    <xf numFmtId="0" fontId="82" fillId="0" borderId="0"/>
    <xf numFmtId="0" fontId="82" fillId="0" borderId="0"/>
    <xf numFmtId="0" fontId="82" fillId="0" borderId="0"/>
    <xf numFmtId="0" fontId="146" fillId="0" borderId="0"/>
    <xf numFmtId="0" fontId="79" fillId="0" borderId="0"/>
    <xf numFmtId="0" fontId="80"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3" fillId="0" borderId="0"/>
    <xf numFmtId="0" fontId="80" fillId="0" borderId="0"/>
    <xf numFmtId="0" fontId="26" fillId="0" borderId="0">
      <alignment horizontal="right"/>
    </xf>
    <xf numFmtId="0" fontId="26" fillId="0" borderId="0">
      <alignment horizontal="right"/>
    </xf>
    <xf numFmtId="0" fontId="26" fillId="0" borderId="0">
      <alignment horizontal="right"/>
    </xf>
    <xf numFmtId="0" fontId="26" fillId="0" borderId="0">
      <alignment horizontal="right"/>
    </xf>
    <xf numFmtId="0" fontId="26" fillId="0" borderId="0">
      <alignment horizontal="right"/>
    </xf>
    <xf numFmtId="0" fontId="26" fillId="0" borderId="0">
      <alignment horizontal="right"/>
    </xf>
    <xf numFmtId="0" fontId="79" fillId="0" borderId="0"/>
    <xf numFmtId="0" fontId="3" fillId="0" borderId="0"/>
    <xf numFmtId="0" fontId="3" fillId="0" borderId="0"/>
    <xf numFmtId="0" fontId="3" fillId="0" borderId="0"/>
    <xf numFmtId="0" fontId="82" fillId="0" borderId="0"/>
    <xf numFmtId="0" fontId="146" fillId="0" borderId="0"/>
    <xf numFmtId="166" fontId="81" fillId="0" borderId="0"/>
    <xf numFmtId="0" fontId="81" fillId="0" borderId="0"/>
    <xf numFmtId="204" fontId="82" fillId="0" borderId="0"/>
    <xf numFmtId="204" fontId="82" fillId="0" borderId="0"/>
    <xf numFmtId="204" fontId="82" fillId="0" borderId="0"/>
    <xf numFmtId="204" fontId="82" fillId="0" borderId="0"/>
    <xf numFmtId="0" fontId="82" fillId="0" borderId="0"/>
    <xf numFmtId="0" fontId="82" fillId="0" borderId="0"/>
    <xf numFmtId="0" fontId="82" fillId="0" borderId="0"/>
    <xf numFmtId="0" fontId="146" fillId="0" borderId="0"/>
    <xf numFmtId="204" fontId="83" fillId="0" borderId="0"/>
    <xf numFmtId="0" fontId="82" fillId="0" borderId="0"/>
    <xf numFmtId="0" fontId="82" fillId="0" borderId="0"/>
    <xf numFmtId="0" fontId="82" fillId="0" borderId="0"/>
    <xf numFmtId="0" fontId="146"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204" fontId="82" fillId="0" borderId="0"/>
    <xf numFmtId="204" fontId="82" fillId="0" borderId="0"/>
    <xf numFmtId="204" fontId="82" fillId="0" borderId="0"/>
    <xf numFmtId="204" fontId="8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2" fillId="0" borderId="0"/>
    <xf numFmtId="0" fontId="146" fillId="0" borderId="0"/>
    <xf numFmtId="204" fontId="82" fillId="0" borderId="0"/>
    <xf numFmtId="204" fontId="82" fillId="0" borderId="0"/>
    <xf numFmtId="204" fontId="82" fillId="0" borderId="0"/>
    <xf numFmtId="204" fontId="82" fillId="0" borderId="0"/>
    <xf numFmtId="0" fontId="146" fillId="0" borderId="0"/>
    <xf numFmtId="204" fontId="82" fillId="0" borderId="0"/>
    <xf numFmtId="204" fontId="82" fillId="0" borderId="0"/>
    <xf numFmtId="204" fontId="82" fillId="0" borderId="0"/>
    <xf numFmtId="0" fontId="146" fillId="0" borderId="0"/>
    <xf numFmtId="204" fontId="82" fillId="0" borderId="0"/>
    <xf numFmtId="204" fontId="82" fillId="0" borderId="0"/>
    <xf numFmtId="204" fontId="82" fillId="0" borderId="0"/>
    <xf numFmtId="204" fontId="82" fillId="0" borderId="0"/>
    <xf numFmtId="204" fontId="82" fillId="0" borderId="0"/>
    <xf numFmtId="204" fontId="82" fillId="0" borderId="0"/>
    <xf numFmtId="204" fontId="82" fillId="0" borderId="0"/>
    <xf numFmtId="204" fontId="83" fillId="0" borderId="0"/>
    <xf numFmtId="0" fontId="3" fillId="0" borderId="0"/>
    <xf numFmtId="0" fontId="146" fillId="0" borderId="0"/>
    <xf numFmtId="166" fontId="79" fillId="0" borderId="0" applyBorder="0"/>
    <xf numFmtId="0" fontId="79" fillId="0" borderId="0" applyBorder="0"/>
    <xf numFmtId="0" fontId="146" fillId="0" borderId="0"/>
    <xf numFmtId="0" fontId="82" fillId="0" borderId="0"/>
    <xf numFmtId="0" fontId="82" fillId="0" borderId="0"/>
    <xf numFmtId="0" fontId="82" fillId="0" borderId="0"/>
    <xf numFmtId="0" fontId="146" fillId="0" borderId="0"/>
    <xf numFmtId="0" fontId="82" fillId="0" borderId="0"/>
    <xf numFmtId="0" fontId="82" fillId="0" borderId="0"/>
    <xf numFmtId="0" fontId="82" fillId="0" borderId="0"/>
    <xf numFmtId="0" fontId="146" fillId="0" borderId="0"/>
    <xf numFmtId="0" fontId="3" fillId="0" borderId="0"/>
    <xf numFmtId="0" fontId="79" fillId="0" borderId="0" applyBorder="0"/>
    <xf numFmtId="0" fontId="146" fillId="0" borderId="0"/>
    <xf numFmtId="166" fontId="79" fillId="0" borderId="0"/>
    <xf numFmtId="0" fontId="82" fillId="0" borderId="0"/>
    <xf numFmtId="0" fontId="82" fillId="0" borderId="0"/>
    <xf numFmtId="0" fontId="82" fillId="0" borderId="0"/>
    <xf numFmtId="0" fontId="146" fillId="0" borderId="0"/>
    <xf numFmtId="0" fontId="141" fillId="0" borderId="0"/>
    <xf numFmtId="0" fontId="146" fillId="0" borderId="0"/>
    <xf numFmtId="0" fontId="141" fillId="0" borderId="0"/>
    <xf numFmtId="0" fontId="146" fillId="0" borderId="0"/>
    <xf numFmtId="0" fontId="79" fillId="0" borderId="0" applyBorder="0"/>
    <xf numFmtId="0" fontId="79" fillId="0" borderId="0" applyBorder="0"/>
    <xf numFmtId="0" fontId="79" fillId="0" borderId="0"/>
    <xf numFmtId="0" fontId="79" fillId="0" borderId="0"/>
    <xf numFmtId="0" fontId="79" fillId="0" borderId="0" applyBorder="0"/>
    <xf numFmtId="0" fontId="3" fillId="0" borderId="0"/>
    <xf numFmtId="0" fontId="146" fillId="0" borderId="0"/>
    <xf numFmtId="0" fontId="81" fillId="0" borderId="0"/>
    <xf numFmtId="0" fontId="82" fillId="0" borderId="0"/>
    <xf numFmtId="0" fontId="82" fillId="0" borderId="0"/>
    <xf numFmtId="0" fontId="82" fillId="0" borderId="0"/>
    <xf numFmtId="0" fontId="79" fillId="0" borderId="0"/>
    <xf numFmtId="0" fontId="146" fillId="0" borderId="0"/>
    <xf numFmtId="0" fontId="3" fillId="0" borderId="0"/>
    <xf numFmtId="0" fontId="3" fillId="0" borderId="0"/>
    <xf numFmtId="0" fontId="79" fillId="0" borderId="0"/>
    <xf numFmtId="0" fontId="3" fillId="0" borderId="0"/>
    <xf numFmtId="0" fontId="3" fillId="0" borderId="0"/>
    <xf numFmtId="0" fontId="3" fillId="0" borderId="0"/>
    <xf numFmtId="0" fontId="3" fillId="0" borderId="0"/>
    <xf numFmtId="0" fontId="80" fillId="65" borderId="48" applyNumberFormat="0" applyFont="0" applyAlignment="0" applyProtection="0"/>
    <xf numFmtId="0" fontId="81" fillId="65" borderId="48" applyNumberFormat="0" applyFont="0" applyAlignment="0" applyProtection="0"/>
    <xf numFmtId="0" fontId="80" fillId="65" borderId="48" applyNumberFormat="0" applyFont="0" applyAlignment="0" applyProtection="0"/>
    <xf numFmtId="0" fontId="3" fillId="16" borderId="39" applyNumberFormat="0" applyFont="0" applyAlignment="0" applyProtection="0"/>
    <xf numFmtId="166" fontId="102" fillId="16" borderId="39" applyNumberFormat="0" applyFont="0" applyAlignment="0" applyProtection="0"/>
    <xf numFmtId="166" fontId="102" fillId="16" borderId="39" applyNumberFormat="0" applyFont="0" applyAlignment="0" applyProtection="0"/>
    <xf numFmtId="166" fontId="102" fillId="16" borderId="39" applyNumberFormat="0" applyFont="0" applyAlignment="0" applyProtection="0"/>
    <xf numFmtId="166" fontId="102" fillId="16" borderId="39" applyNumberFormat="0" applyFont="0" applyAlignment="0" applyProtection="0"/>
    <xf numFmtId="166" fontId="102" fillId="16" borderId="39" applyNumberFormat="0" applyFont="0" applyAlignment="0" applyProtection="0"/>
    <xf numFmtId="0" fontId="79" fillId="65" borderId="48" applyNumberFormat="0" applyFont="0" applyAlignment="0" applyProtection="0"/>
    <xf numFmtId="0" fontId="149" fillId="51" borderId="49" applyNumberFormat="0" applyAlignment="0" applyProtection="0"/>
    <xf numFmtId="0" fontId="150" fillId="51" borderId="49" applyNumberFormat="0" applyAlignment="0" applyProtection="0"/>
    <xf numFmtId="0" fontId="151" fillId="51" borderId="49" applyNumberFormat="0" applyAlignment="0" applyProtection="0"/>
    <xf numFmtId="166" fontId="152" fillId="14" borderId="36" applyNumberFormat="0" applyAlignment="0" applyProtection="0"/>
    <xf numFmtId="166" fontId="152" fillId="14" borderId="36" applyNumberFormat="0" applyAlignment="0" applyProtection="0"/>
    <xf numFmtId="166" fontId="152" fillId="14" borderId="36" applyNumberFormat="0" applyAlignment="0" applyProtection="0"/>
    <xf numFmtId="166" fontId="152" fillId="14" borderId="36" applyNumberFormat="0" applyAlignment="0" applyProtection="0"/>
    <xf numFmtId="166" fontId="152" fillId="14" borderId="36" applyNumberFormat="0" applyAlignment="0" applyProtection="0"/>
    <xf numFmtId="166" fontId="152" fillId="14" borderId="36" applyNumberFormat="0" applyAlignment="0" applyProtection="0"/>
    <xf numFmtId="49" fontId="153" fillId="7" borderId="32">
      <alignment horizontal="right" indent="2"/>
    </xf>
    <xf numFmtId="49" fontId="153" fillId="3" borderId="32" applyFill="0">
      <alignment horizontal="right" indent="2"/>
    </xf>
    <xf numFmtId="49" fontId="153" fillId="3" borderId="32" applyFill="0">
      <alignment horizontal="right" indent="2"/>
    </xf>
    <xf numFmtId="49" fontId="154" fillId="7" borderId="32">
      <alignment horizontal="right" indent="2"/>
    </xf>
    <xf numFmtId="178" fontId="24" fillId="0" borderId="0" applyFont="0" applyFill="0" applyBorder="0" applyAlignment="0" applyProtection="0">
      <protection locked="0"/>
    </xf>
    <xf numFmtId="178" fontId="6" fillId="6" borderId="1">
      <alignment horizontal="right"/>
    </xf>
    <xf numFmtId="177" fontId="24" fillId="0" borderId="0" applyFont="0" applyFill="0" applyBorder="0" applyAlignment="0" applyProtection="0">
      <protection locked="0"/>
    </xf>
    <xf numFmtId="9" fontId="24"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4"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4"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79"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79"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83"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83"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83"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79"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79"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3" fillId="0" borderId="0" applyFont="0" applyFill="0" applyBorder="0" applyAlignment="0" applyProtection="0"/>
    <xf numFmtId="9" fontId="80" fillId="0" borderId="0" applyFont="0" applyFill="0" applyBorder="0" applyAlignment="0" applyProtection="0"/>
    <xf numFmtId="9" fontId="79"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5"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8" fillId="0" borderId="0" applyFont="0" applyFill="0" applyBorder="0" applyAlignment="0" applyProtection="0"/>
    <xf numFmtId="9" fontId="79" fillId="0" borderId="0" applyFont="0" applyFill="0" applyBorder="0" applyAlignment="0" applyProtection="0"/>
    <xf numFmtId="9" fontId="80" fillId="0" borderId="0" applyFont="0" applyFill="0" applyBorder="0" applyAlignment="0" applyProtection="0"/>
    <xf numFmtId="9" fontId="79"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79"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4" fillId="0" borderId="0" applyFont="0" applyFill="0" applyBorder="0" applyAlignment="0" applyProtection="0"/>
    <xf numFmtId="9" fontId="79"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4" fillId="0" borderId="0" applyFont="0" applyFill="0" applyBorder="0" applyAlignment="0" applyProtection="0"/>
    <xf numFmtId="9" fontId="79"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4"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43" fontId="81" fillId="0" borderId="50" applyFont="0" applyAlignment="0">
      <alignment vertical="top" wrapText="1"/>
    </xf>
    <xf numFmtId="164" fontId="81" fillId="0" borderId="50" applyFont="0" applyAlignment="0">
      <alignment vertical="top" wrapText="1"/>
    </xf>
    <xf numFmtId="164" fontId="81" fillId="0" borderId="50" applyFont="0" applyAlignment="0">
      <alignment vertical="top" wrapText="1"/>
    </xf>
    <xf numFmtId="164" fontId="81" fillId="0" borderId="50" applyFont="0" applyAlignment="0">
      <alignment vertical="top" wrapText="1"/>
    </xf>
    <xf numFmtId="164" fontId="81" fillId="0" borderId="50" applyFont="0" applyAlignment="0">
      <alignment vertical="top" wrapText="1"/>
    </xf>
    <xf numFmtId="164" fontId="81" fillId="0" borderId="50" applyFont="0" applyAlignment="0">
      <alignment vertical="top" wrapText="1"/>
    </xf>
    <xf numFmtId="0" fontId="100" fillId="7" borderId="33" applyNumberFormat="0">
      <alignment horizontal="left"/>
    </xf>
    <xf numFmtId="0" fontId="100" fillId="7" borderId="33" applyNumberFormat="0">
      <alignment horizontal="left"/>
    </xf>
    <xf numFmtId="0" fontId="100" fillId="7" borderId="33" applyNumberFormat="0">
      <alignment horizontal="left"/>
    </xf>
    <xf numFmtId="0" fontId="6" fillId="6" borderId="9" applyNumberFormat="0" applyFont="0" applyAlignment="0"/>
    <xf numFmtId="40" fontId="79" fillId="0" borderId="1">
      <alignment vertical="top" wrapText="1"/>
    </xf>
    <xf numFmtId="206" fontId="24" fillId="0" borderId="0" applyFont="0" applyFill="0" applyBorder="0" applyAlignment="0" applyProtection="0">
      <alignment horizontal="left"/>
      <protection locked="0"/>
    </xf>
    <xf numFmtId="206" fontId="24" fillId="0" borderId="0" applyFont="0" applyFill="0" applyBorder="0" applyAlignment="0" applyProtection="0">
      <alignment horizontal="left"/>
      <protection locked="0"/>
    </xf>
    <xf numFmtId="206" fontId="24" fillId="0" borderId="0" applyFont="0" applyFill="0" applyBorder="0" applyAlignment="0" applyProtection="0">
      <alignment horizontal="left"/>
      <protection locked="0"/>
    </xf>
    <xf numFmtId="0" fontId="155"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166" fontId="158" fillId="0" borderId="0" applyNumberFormat="0" applyFill="0" applyBorder="0" applyAlignment="0" applyProtection="0"/>
    <xf numFmtId="166" fontId="158" fillId="0" borderId="0" applyNumberFormat="0" applyFill="0" applyBorder="0" applyAlignment="0" applyProtection="0"/>
    <xf numFmtId="166" fontId="158" fillId="0" borderId="0" applyNumberFormat="0" applyFill="0" applyBorder="0" applyAlignment="0" applyProtection="0"/>
    <xf numFmtId="166" fontId="158" fillId="0" borderId="0" applyNumberFormat="0" applyFill="0" applyBorder="0" applyAlignment="0" applyProtection="0"/>
    <xf numFmtId="166" fontId="158" fillId="0" borderId="0" applyNumberFormat="0" applyFill="0" applyBorder="0" applyAlignment="0" applyProtection="0"/>
    <xf numFmtId="0" fontId="157" fillId="0" borderId="0" applyNumberFormat="0" applyFill="0" applyBorder="0" applyAlignment="0" applyProtection="0"/>
    <xf numFmtId="0" fontId="159" fillId="0" borderId="51" applyNumberFormat="0" applyFill="0" applyAlignment="0" applyProtection="0"/>
    <xf numFmtId="0" fontId="160" fillId="0" borderId="52" applyNumberFormat="0" applyFill="0" applyAlignment="0" applyProtection="0"/>
    <xf numFmtId="0" fontId="161" fillId="0" borderId="52" applyNumberFormat="0" applyFill="0" applyAlignment="0" applyProtection="0"/>
    <xf numFmtId="0" fontId="161" fillId="0" borderId="52" applyNumberFormat="0" applyFill="0" applyAlignment="0" applyProtection="0"/>
    <xf numFmtId="166" fontId="162" fillId="0" borderId="40" applyNumberFormat="0" applyFill="0" applyAlignment="0" applyProtection="0"/>
    <xf numFmtId="166" fontId="162" fillId="0" borderId="40" applyNumberFormat="0" applyFill="0" applyAlignment="0" applyProtection="0"/>
    <xf numFmtId="166" fontId="162" fillId="0" borderId="40" applyNumberFormat="0" applyFill="0" applyAlignment="0" applyProtection="0"/>
    <xf numFmtId="166" fontId="162" fillId="0" borderId="40" applyNumberFormat="0" applyFill="0" applyAlignment="0" applyProtection="0"/>
    <xf numFmtId="166" fontId="162" fillId="0" borderId="40" applyNumberFormat="0" applyFill="0" applyAlignment="0" applyProtection="0"/>
    <xf numFmtId="166" fontId="162" fillId="0" borderId="40" applyNumberFormat="0" applyFill="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166" fontId="165" fillId="0" borderId="0" applyNumberFormat="0" applyFill="0" applyBorder="0" applyAlignment="0" applyProtection="0"/>
    <xf numFmtId="166" fontId="165" fillId="0" borderId="0" applyNumberFormat="0" applyFill="0" applyBorder="0" applyAlignment="0" applyProtection="0"/>
    <xf numFmtId="166" fontId="165" fillId="0" borderId="0" applyNumberFormat="0" applyFill="0" applyBorder="0" applyAlignment="0" applyProtection="0"/>
    <xf numFmtId="166" fontId="165" fillId="0" borderId="0" applyNumberFormat="0" applyFill="0" applyBorder="0" applyAlignment="0" applyProtection="0"/>
    <xf numFmtId="166" fontId="165" fillId="0" borderId="0" applyNumberFormat="0" applyFill="0" applyBorder="0" applyAlignment="0" applyProtection="0"/>
    <xf numFmtId="166" fontId="165" fillId="0" borderId="0" applyNumberFormat="0" applyFill="0" applyBorder="0" applyAlignment="0" applyProtection="0"/>
    <xf numFmtId="207" fontId="24" fillId="0" borderId="0" applyFont="0" applyFill="0" applyBorder="0" applyAlignment="0" applyProtection="0">
      <alignment horizontal="left"/>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30"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6" borderId="39" applyNumberFormat="0" applyFont="0" applyAlignment="0" applyProtection="0"/>
    <xf numFmtId="9"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204"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6" borderId="39" applyNumberFormat="0" applyFont="0" applyAlignment="0" applyProtection="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20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355">
    <xf numFmtId="0" fontId="0" fillId="0" borderId="0" xfId="0">
      <alignment horizontal="right"/>
    </xf>
    <xf numFmtId="0" fontId="0" fillId="0" borderId="0" xfId="0" applyFill="1">
      <alignment horizontal="right"/>
    </xf>
    <xf numFmtId="0" fontId="5" fillId="0" borderId="0" xfId="0" applyFont="1">
      <alignment horizontal="right"/>
    </xf>
    <xf numFmtId="0" fontId="5" fillId="0" borderId="0" xfId="0" applyFont="1" applyAlignment="1"/>
    <xf numFmtId="0" fontId="14" fillId="2" borderId="10" xfId="0" applyFont="1" applyFill="1" applyBorder="1">
      <alignment horizontal="right"/>
    </xf>
    <xf numFmtId="0" fontId="14" fillId="2" borderId="0" xfId="0" applyFont="1" applyFill="1" applyBorder="1">
      <alignment horizontal="right"/>
    </xf>
    <xf numFmtId="0" fontId="14" fillId="2" borderId="11" xfId="0" applyFont="1" applyFill="1" applyBorder="1" applyAlignment="1"/>
    <xf numFmtId="0" fontId="14" fillId="2" borderId="12" xfId="0" applyFont="1" applyFill="1" applyBorder="1">
      <alignment horizontal="right"/>
    </xf>
    <xf numFmtId="0" fontId="14" fillId="2" borderId="0" xfId="0" applyFont="1" applyFill="1" applyBorder="1" applyAlignment="1">
      <alignment horizontal="centerContinuous"/>
    </xf>
    <xf numFmtId="0" fontId="18" fillId="2" borderId="0" xfId="0" applyFont="1" applyFill="1" applyBorder="1" applyAlignment="1"/>
    <xf numFmtId="0" fontId="10" fillId="2" borderId="0" xfId="0" applyFont="1" applyFill="1" applyBorder="1" applyAlignment="1">
      <alignment horizontal="right"/>
    </xf>
    <xf numFmtId="0" fontId="0" fillId="0" borderId="13" xfId="0" applyFill="1" applyBorder="1">
      <alignment horizontal="right"/>
    </xf>
    <xf numFmtId="0" fontId="0" fillId="0" borderId="14" xfId="0" applyFill="1" applyBorder="1">
      <alignment horizontal="right"/>
    </xf>
    <xf numFmtId="0" fontId="0" fillId="0" borderId="15" xfId="0" applyFill="1" applyBorder="1">
      <alignment horizontal="right"/>
    </xf>
    <xf numFmtId="0" fontId="14" fillId="2" borderId="8" xfId="0" applyFont="1" applyFill="1" applyBorder="1">
      <alignment horizontal="right"/>
    </xf>
    <xf numFmtId="0" fontId="14" fillId="2" borderId="8" xfId="0" applyFont="1" applyFill="1" applyBorder="1" applyAlignment="1">
      <alignment horizontal="centerContinuous"/>
    </xf>
    <xf numFmtId="0" fontId="14" fillId="2" borderId="8" xfId="0" applyFont="1" applyFill="1" applyBorder="1" applyAlignment="1"/>
    <xf numFmtId="0" fontId="14" fillId="2" borderId="16" xfId="0" applyFont="1" applyFill="1" applyBorder="1">
      <alignment horizontal="right"/>
    </xf>
    <xf numFmtId="0" fontId="14" fillId="2" borderId="5" xfId="0" applyFont="1" applyFill="1" applyBorder="1">
      <alignment horizontal="right"/>
    </xf>
    <xf numFmtId="0" fontId="14" fillId="2" borderId="17" xfId="0" applyFont="1" applyFill="1" applyBorder="1">
      <alignment horizontal="right"/>
    </xf>
    <xf numFmtId="0" fontId="14" fillId="2" borderId="18" xfId="0" applyFont="1" applyFill="1" applyBorder="1">
      <alignment horizontal="right"/>
    </xf>
    <xf numFmtId="0" fontId="14" fillId="2" borderId="19" xfId="0" applyFont="1" applyFill="1" applyBorder="1" applyAlignment="1"/>
    <xf numFmtId="0" fontId="14" fillId="2" borderId="6" xfId="0" applyFont="1" applyFill="1" applyBorder="1" applyAlignment="1"/>
    <xf numFmtId="0" fontId="16" fillId="2" borderId="0" xfId="0" applyFont="1" applyFill="1" applyBorder="1" applyAlignment="1">
      <alignment horizontal="left" vertical="top" indent="1"/>
    </xf>
    <xf numFmtId="0" fontId="0" fillId="0" borderId="0" xfId="0">
      <alignment horizontal="right"/>
    </xf>
    <xf numFmtId="0" fontId="0" fillId="0" borderId="0" xfId="0" applyAlignment="1"/>
    <xf numFmtId="0" fontId="0" fillId="0" borderId="0" xfId="0" applyAlignment="1">
      <alignment wrapText="1"/>
    </xf>
    <xf numFmtId="0" fontId="0" fillId="0" borderId="0" xfId="0">
      <alignment horizontal="right"/>
    </xf>
    <xf numFmtId="0" fontId="0" fillId="0" borderId="0" xfId="0" applyBorder="1">
      <alignment horizontal="right"/>
    </xf>
    <xf numFmtId="0" fontId="0" fillId="0" borderId="0" xfId="0" applyBorder="1">
      <alignment horizontal="right"/>
    </xf>
    <xf numFmtId="0" fontId="14" fillId="2" borderId="3" xfId="0" applyFont="1" applyFill="1" applyBorder="1">
      <alignment horizontal="right"/>
    </xf>
    <xf numFmtId="0" fontId="20" fillId="2" borderId="3" xfId="0" applyFont="1" applyFill="1" applyBorder="1" applyAlignment="1">
      <alignment horizontal="centerContinuous"/>
    </xf>
    <xf numFmtId="0" fontId="21" fillId="2" borderId="3" xfId="0" applyFont="1" applyFill="1" applyBorder="1" applyAlignment="1">
      <alignment horizontal="centerContinuous"/>
    </xf>
    <xf numFmtId="0" fontId="16" fillId="2" borderId="3" xfId="0" applyFont="1" applyFill="1" applyBorder="1" applyAlignment="1">
      <alignment horizontal="centerContinuous"/>
    </xf>
    <xf numFmtId="0" fontId="14" fillId="2" borderId="13" xfId="0" applyFont="1" applyFill="1" applyBorder="1" applyAlignment="1"/>
    <xf numFmtId="0" fontId="14" fillId="2" borderId="14" xfId="0" applyFont="1" applyFill="1" applyBorder="1" applyAlignment="1"/>
    <xf numFmtId="0" fontId="14" fillId="2" borderId="14" xfId="0" applyFont="1" applyFill="1" applyBorder="1">
      <alignment horizontal="right"/>
    </xf>
    <xf numFmtId="0" fontId="14" fillId="2" borderId="15" xfId="0" applyFont="1" applyFill="1" applyBorder="1">
      <alignment horizontal="right"/>
    </xf>
    <xf numFmtId="0" fontId="0" fillId="0" borderId="3" xfId="0" applyBorder="1">
      <alignment horizontal="right"/>
    </xf>
    <xf numFmtId="0" fontId="0" fillId="0" borderId="8" xfId="0" applyBorder="1">
      <alignment horizontal="right"/>
    </xf>
    <xf numFmtId="0" fontId="0" fillId="0" borderId="16" xfId="0" applyBorder="1">
      <alignment horizontal="right"/>
    </xf>
    <xf numFmtId="0" fontId="0" fillId="0" borderId="5" xfId="0" applyBorder="1">
      <alignment horizontal="right"/>
    </xf>
    <xf numFmtId="0" fontId="0" fillId="0" borderId="17" xfId="0" applyBorder="1">
      <alignment horizontal="right"/>
    </xf>
    <xf numFmtId="0" fontId="0" fillId="0" borderId="0" xfId="0" applyBorder="1">
      <alignment horizontal="right"/>
    </xf>
    <xf numFmtId="0" fontId="0" fillId="0" borderId="0" xfId="0">
      <alignment horizontal="right"/>
    </xf>
    <xf numFmtId="0" fontId="0" fillId="0" borderId="0" xfId="0">
      <alignment horizontal="right"/>
    </xf>
    <xf numFmtId="0" fontId="0" fillId="0" borderId="0" xfId="0" applyAlignment="1"/>
    <xf numFmtId="0" fontId="0" fillId="0" borderId="0" xfId="0" applyAlignment="1">
      <alignment vertical="center"/>
    </xf>
    <xf numFmtId="0" fontId="15" fillId="2" borderId="3" xfId="0" applyFont="1" applyFill="1" applyBorder="1" applyAlignment="1">
      <alignment horizontal="centerContinuous" vertical="center" wrapText="1"/>
    </xf>
    <xf numFmtId="0" fontId="23" fillId="0" borderId="0" xfId="0" applyFont="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pplyBorder="1" applyAlignment="1"/>
    <xf numFmtId="0" fontId="0" fillId="0" borderId="0" xfId="0" applyAlignment="1"/>
    <xf numFmtId="49" fontId="14" fillId="0" borderId="0" xfId="0" applyNumberFormat="1" applyFont="1" applyBorder="1">
      <alignment horizontal="right"/>
    </xf>
    <xf numFmtId="49" fontId="14" fillId="0" borderId="0" xfId="0" applyNumberFormat="1" applyFont="1" applyFill="1" applyBorder="1">
      <alignment horizontal="right"/>
    </xf>
    <xf numFmtId="0" fontId="19" fillId="4" borderId="0" xfId="0" applyFont="1" applyFill="1" applyBorder="1" applyAlignment="1" applyProtection="1"/>
    <xf numFmtId="0" fontId="0" fillId="0" borderId="0" xfId="0" applyAlignment="1"/>
    <xf numFmtId="0" fontId="38" fillId="6" borderId="8" xfId="34" applyBorder="1"/>
    <xf numFmtId="0" fontId="38" fillId="6" borderId="8" xfId="34" applyBorder="1" applyAlignment="1"/>
    <xf numFmtId="0" fontId="29" fillId="6" borderId="20" xfId="131" applyBorder="1">
      <alignment horizontal="right"/>
    </xf>
    <xf numFmtId="0" fontId="38" fillId="6" borderId="5" xfId="34" applyBorder="1"/>
    <xf numFmtId="0" fontId="38" fillId="6" borderId="17" xfId="34" applyBorder="1"/>
    <xf numFmtId="0" fontId="8" fillId="9" borderId="8" xfId="59" applyFont="1" applyBorder="1"/>
    <xf numFmtId="0" fontId="38" fillId="6" borderId="0" xfId="34" applyBorder="1" applyAlignment="1">
      <alignment horizontal="left" indent="2"/>
    </xf>
    <xf numFmtId="0" fontId="38" fillId="6" borderId="0" xfId="34" applyBorder="1" applyAlignment="1">
      <alignment horizontal="center" wrapText="1"/>
    </xf>
    <xf numFmtId="0" fontId="13" fillId="9" borderId="0" xfId="59" applyFont="1" applyBorder="1" applyAlignment="1"/>
    <xf numFmtId="0" fontId="38" fillId="6" borderId="0" xfId="34" quotePrefix="1" applyBorder="1"/>
    <xf numFmtId="0" fontId="38" fillId="6" borderId="8" xfId="34" applyBorder="1" applyAlignment="1">
      <alignment vertical="center"/>
    </xf>
    <xf numFmtId="0" fontId="8" fillId="9" borderId="13" xfId="59" applyFont="1" applyBorder="1"/>
    <xf numFmtId="0" fontId="8" fillId="9" borderId="14" xfId="59" applyFont="1" applyBorder="1"/>
    <xf numFmtId="0" fontId="8" fillId="9" borderId="15" xfId="59" applyFont="1" applyBorder="1"/>
    <xf numFmtId="0" fontId="8" fillId="9" borderId="3" xfId="59" applyFont="1" applyBorder="1"/>
    <xf numFmtId="0" fontId="29" fillId="6" borderId="0" xfId="163" applyBorder="1">
      <alignment horizontal="center" wrapText="1"/>
    </xf>
    <xf numFmtId="0" fontId="12" fillId="9" borderId="0" xfId="59" applyFont="1" applyBorder="1" applyAlignment="1">
      <alignment horizontal="left" indent="2"/>
    </xf>
    <xf numFmtId="0" fontId="38" fillId="6" borderId="0" xfId="34" applyBorder="1" applyAlignment="1">
      <alignment horizontal="left" indent="3"/>
    </xf>
    <xf numFmtId="0" fontId="29" fillId="6" borderId="8" xfId="163" applyBorder="1">
      <alignment horizontal="center" wrapText="1"/>
    </xf>
    <xf numFmtId="0" fontId="29" fillId="9" borderId="3" xfId="63" applyBorder="1" applyAlignment="1">
      <alignment horizontal="left"/>
    </xf>
    <xf numFmtId="0" fontId="38" fillId="6" borderId="16" xfId="34" applyBorder="1"/>
    <xf numFmtId="0" fontId="47" fillId="9" borderId="14" xfId="62" applyBorder="1">
      <alignment vertical="top" wrapText="1"/>
    </xf>
    <xf numFmtId="0" fontId="47" fillId="9" borderId="0" xfId="62" applyBorder="1" applyAlignment="1">
      <alignment vertical="top" wrapText="1"/>
    </xf>
    <xf numFmtId="0" fontId="8" fillId="9" borderId="0" xfId="59" applyFont="1" applyBorder="1" applyAlignment="1"/>
    <xf numFmtId="0" fontId="29" fillId="6" borderId="7" xfId="131" applyBorder="1">
      <alignment horizontal="right"/>
    </xf>
    <xf numFmtId="0" fontId="46" fillId="9" borderId="0" xfId="58" applyBorder="1">
      <alignment horizontal="right"/>
    </xf>
    <xf numFmtId="0" fontId="47" fillId="9" borderId="8" xfId="62" applyBorder="1" applyAlignment="1">
      <alignment vertical="top" wrapText="1"/>
    </xf>
    <xf numFmtId="0" fontId="29" fillId="6" borderId="0" xfId="131" applyBorder="1">
      <alignment horizontal="right"/>
    </xf>
    <xf numFmtId="0" fontId="29" fillId="6" borderId="7" xfId="131" applyBorder="1" applyAlignment="1">
      <alignment horizontal="right" vertical="center"/>
    </xf>
    <xf numFmtId="172" fontId="22" fillId="2" borderId="2" xfId="39" applyFont="1" applyFill="1" applyBorder="1">
      <protection locked="0"/>
    </xf>
    <xf numFmtId="0" fontId="9" fillId="2" borderId="0" xfId="0" applyFont="1" applyFill="1" applyBorder="1">
      <alignment horizontal="right"/>
    </xf>
    <xf numFmtId="173" fontId="22" fillId="2" borderId="2" xfId="154" applyFont="1" applyFill="1" applyBorder="1" applyAlignment="1">
      <alignment horizontal="left" wrapText="1"/>
      <protection locked="0"/>
    </xf>
    <xf numFmtId="0" fontId="8" fillId="9" borderId="0" xfId="59" applyFont="1" applyBorder="1"/>
    <xf numFmtId="0" fontId="29" fillId="9" borderId="0" xfId="63" applyBorder="1" applyAlignment="1"/>
    <xf numFmtId="181" fontId="64" fillId="3" borderId="0" xfId="41" applyFont="1" applyFill="1" applyBorder="1" applyAlignment="1">
      <alignment horizontal="center" wrapText="1"/>
    </xf>
    <xf numFmtId="0" fontId="0" fillId="0" borderId="0" xfId="0">
      <alignment horizontal="right"/>
    </xf>
    <xf numFmtId="0" fontId="8" fillId="9" borderId="0" xfId="59" applyFont="1" applyBorder="1"/>
    <xf numFmtId="0" fontId="45" fillId="9" borderId="0" xfId="57" applyBorder="1"/>
    <xf numFmtId="0" fontId="29" fillId="6" borderId="5" xfId="131" applyBorder="1">
      <alignment horizontal="right"/>
    </xf>
    <xf numFmtId="0" fontId="29" fillId="6" borderId="0" xfId="131" applyBorder="1" applyAlignment="1">
      <alignment horizontal="right" vertical="center"/>
    </xf>
    <xf numFmtId="0" fontId="29" fillId="9" borderId="0" xfId="63" applyBorder="1" applyAlignment="1"/>
    <xf numFmtId="0" fontId="38" fillId="0" borderId="0" xfId="34" applyFill="1" applyBorder="1"/>
    <xf numFmtId="0" fontId="0" fillId="0" borderId="0" xfId="0" applyFill="1" applyBorder="1">
      <alignment horizontal="right"/>
    </xf>
    <xf numFmtId="0" fontId="0" fillId="0" borderId="0" xfId="0" applyBorder="1">
      <alignment horizontal="right"/>
    </xf>
    <xf numFmtId="0" fontId="29" fillId="6" borderId="7" xfId="131" applyBorder="1">
      <alignment horizontal="right"/>
    </xf>
    <xf numFmtId="0" fontId="59" fillId="6" borderId="0" xfId="34" applyFont="1" applyBorder="1" applyAlignment="1">
      <alignment horizontal="left"/>
    </xf>
    <xf numFmtId="0" fontId="59" fillId="6" borderId="0" xfId="147" applyFont="1" applyBorder="1">
      <alignment horizontal="left"/>
    </xf>
    <xf numFmtId="0" fontId="0" fillId="0" borderId="0" xfId="0">
      <alignment horizontal="right"/>
    </xf>
    <xf numFmtId="0" fontId="59" fillId="6" borderId="0" xfId="34" applyFont="1" applyBorder="1" applyAlignment="1">
      <alignment horizontal="right"/>
    </xf>
    <xf numFmtId="0" fontId="0" fillId="0" borderId="0" xfId="0">
      <alignment horizontal="right"/>
    </xf>
    <xf numFmtId="0" fontId="27" fillId="9" borderId="1" xfId="24" applyBorder="1">
      <alignment horizontal="center"/>
    </xf>
    <xf numFmtId="167" fontId="27" fillId="9" borderId="1" xfId="45" applyBorder="1">
      <alignment horizontal="center" vertical="center"/>
    </xf>
    <xf numFmtId="0" fontId="0" fillId="0" borderId="0" xfId="0">
      <alignment horizontal="right"/>
    </xf>
    <xf numFmtId="0" fontId="38" fillId="6" borderId="0" xfId="34" applyBorder="1"/>
    <xf numFmtId="0" fontId="8" fillId="9" borderId="0" xfId="59" applyFont="1" applyBorder="1"/>
    <xf numFmtId="0" fontId="45" fillId="9" borderId="0" xfId="57" applyBorder="1"/>
    <xf numFmtId="0" fontId="38" fillId="6" borderId="0" xfId="34" applyBorder="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lignment horizontal="right"/>
    </xf>
    <xf numFmtId="0" fontId="38" fillId="6" borderId="0" xfId="34" applyBorder="1"/>
    <xf numFmtId="0" fontId="8" fillId="9" borderId="0" xfId="59" applyFont="1" applyBorder="1"/>
    <xf numFmtId="0" fontId="45" fillId="9" borderId="3" xfId="57" applyBorder="1"/>
    <xf numFmtId="0" fontId="38" fillId="6" borderId="0" xfId="34" applyBorder="1" applyAlignment="1"/>
    <xf numFmtId="0" fontId="38" fillId="6" borderId="0" xfId="147" applyBorder="1">
      <alignment horizontal="left"/>
    </xf>
    <xf numFmtId="0" fontId="47" fillId="9" borderId="0" xfId="62" applyBorder="1" applyAlignment="1">
      <alignment vertical="top"/>
    </xf>
    <xf numFmtId="0" fontId="0" fillId="0" borderId="0" xfId="0">
      <alignment horizontal="right"/>
    </xf>
    <xf numFmtId="0" fontId="8" fillId="9" borderId="0" xfId="59" applyFont="1" applyBorder="1"/>
    <xf numFmtId="0" fontId="0" fillId="0" borderId="0" xfId="0">
      <alignment horizontal="right"/>
    </xf>
    <xf numFmtId="0" fontId="45" fillId="9" borderId="3" xfId="57" applyBorder="1"/>
    <xf numFmtId="0" fontId="45" fillId="9" borderId="0" xfId="57" applyBorder="1"/>
    <xf numFmtId="0" fontId="45" fillId="9" borderId="3" xfId="57" applyBorder="1" applyAlignment="1">
      <alignment horizontal="left" indent="1"/>
    </xf>
    <xf numFmtId="0" fontId="8" fillId="9" borderId="0" xfId="59" applyFont="1" applyBorder="1"/>
    <xf numFmtId="0" fontId="45" fillId="9" borderId="3" xfId="57" applyBorder="1" applyAlignment="1">
      <alignment horizontal="left" indent="1"/>
    </xf>
    <xf numFmtId="0" fontId="8" fillId="9" borderId="0" xfId="59" applyFont="1" applyBorder="1"/>
    <xf numFmtId="0" fontId="47" fillId="9" borderId="3" xfId="62" applyBorder="1" applyAlignment="1">
      <alignment vertical="top" wrapText="1"/>
    </xf>
    <xf numFmtId="0" fontId="8" fillId="0" borderId="0" xfId="59" applyFont="1" applyFill="1" applyBorder="1"/>
    <xf numFmtId="0" fontId="47" fillId="0" borderId="0" xfId="62" applyFill="1" applyBorder="1" applyAlignment="1">
      <alignment vertical="top" wrapText="1"/>
    </xf>
    <xf numFmtId="0" fontId="69" fillId="6" borderId="1" xfId="146" applyFont="1" applyBorder="1" applyAlignment="1">
      <alignment vertical="top" wrapText="1"/>
    </xf>
    <xf numFmtId="0" fontId="70" fillId="6" borderId="1" xfId="143" applyFont="1" applyBorder="1">
      <alignment horizontal="center" vertical="center" wrapText="1"/>
    </xf>
    <xf numFmtId="0" fontId="71" fillId="6" borderId="8" xfId="34" applyFont="1" applyBorder="1"/>
    <xf numFmtId="0" fontId="71" fillId="0" borderId="0" xfId="34" applyFont="1" applyFill="1" applyBorder="1"/>
    <xf numFmtId="0" fontId="70" fillId="0" borderId="0" xfId="143" applyFont="1" applyFill="1" applyBorder="1">
      <alignment horizontal="center" vertical="center" wrapText="1"/>
    </xf>
    <xf numFmtId="0" fontId="69" fillId="6" borderId="8" xfId="34" applyFont="1" applyBorder="1"/>
    <xf numFmtId="0" fontId="69" fillId="0" borderId="0" xfId="34" applyFont="1" applyFill="1" applyBorder="1"/>
    <xf numFmtId="0" fontId="69" fillId="6" borderId="1" xfId="145" applyFont="1" applyBorder="1" applyAlignment="1">
      <alignment horizontal="center" vertical="top" wrapText="1"/>
    </xf>
    <xf numFmtId="0" fontId="72" fillId="0" borderId="0" xfId="0" applyFont="1" applyBorder="1">
      <alignment horizontal="right"/>
    </xf>
    <xf numFmtId="0" fontId="69" fillId="6" borderId="17" xfId="34" applyFont="1" applyBorder="1"/>
    <xf numFmtId="0" fontId="29" fillId="6" borderId="0" xfId="56" applyFont="1" applyBorder="1">
      <alignment horizontal="left"/>
    </xf>
    <xf numFmtId="0" fontId="69" fillId="6" borderId="0" xfId="34" applyFont="1" applyBorder="1"/>
    <xf numFmtId="0" fontId="69" fillId="6" borderId="0" xfId="34" applyFont="1" applyBorder="1" applyAlignment="1"/>
    <xf numFmtId="0" fontId="57" fillId="6" borderId="0" xfId="81" applyFont="1" applyBorder="1" applyAlignment="1">
      <alignment horizontal="left" indent="1"/>
    </xf>
    <xf numFmtId="0" fontId="8" fillId="9" borderId="0" xfId="59" applyFont="1" applyBorder="1"/>
    <xf numFmtId="0" fontId="45" fillId="9" borderId="3" xfId="57" applyBorder="1" applyAlignment="1">
      <alignment horizontal="left" indent="1"/>
    </xf>
    <xf numFmtId="0" fontId="70" fillId="6" borderId="1" xfId="143" applyFont="1" applyBorder="1">
      <alignment horizontal="center" vertical="center" wrapText="1"/>
    </xf>
    <xf numFmtId="0" fontId="69" fillId="6" borderId="0" xfId="34" applyFont="1" applyBorder="1" applyAlignment="1">
      <alignment vertical="center"/>
    </xf>
    <xf numFmtId="0" fontId="58" fillId="6" borderId="0" xfId="81" applyFont="1" applyBorder="1" applyAlignment="1">
      <alignment horizontal="left" indent="1"/>
    </xf>
    <xf numFmtId="0" fontId="73" fillId="6" borderId="0" xfId="131" applyFont="1" applyBorder="1">
      <alignment horizontal="right"/>
    </xf>
    <xf numFmtId="0" fontId="73" fillId="6" borderId="0" xfId="131" applyFont="1" applyBorder="1" applyAlignment="1">
      <alignment horizontal="right" vertical="center"/>
    </xf>
    <xf numFmtId="0" fontId="58" fillId="6" borderId="0" xfId="82" applyFont="1" applyBorder="1"/>
    <xf numFmtId="0" fontId="59" fillId="6" borderId="0" xfId="82" applyFont="1" applyBorder="1"/>
    <xf numFmtId="0" fontId="59" fillId="6" borderId="0" xfId="83" applyFont="1" applyBorder="1">
      <alignment horizontal="left"/>
    </xf>
    <xf numFmtId="0" fontId="38" fillId="6" borderId="0" xfId="34" applyFont="1" applyBorder="1" applyAlignment="1"/>
    <xf numFmtId="0" fontId="38" fillId="6" borderId="0" xfId="147" applyFont="1" applyBorder="1">
      <alignment horizontal="left"/>
    </xf>
    <xf numFmtId="0" fontId="38" fillId="6" borderId="0" xfId="34" applyFont="1" applyBorder="1" applyAlignment="1">
      <alignment horizontal="center"/>
    </xf>
    <xf numFmtId="0" fontId="29" fillId="6" borderId="0" xfId="129" applyFont="1" applyBorder="1">
      <alignment horizontal="right"/>
    </xf>
    <xf numFmtId="0" fontId="38" fillId="6" borderId="0" xfId="34" applyFont="1" applyBorder="1"/>
    <xf numFmtId="0" fontId="38" fillId="6" borderId="0" xfId="34" applyFont="1" applyBorder="1" applyAlignment="1">
      <alignment horizontal="left"/>
    </xf>
    <xf numFmtId="0" fontId="38" fillId="6" borderId="0" xfId="34" applyFont="1" applyBorder="1" applyAlignment="1">
      <alignment wrapText="1"/>
    </xf>
    <xf numFmtId="0" fontId="38" fillId="6" borderId="0" xfId="34" applyFont="1" applyBorder="1" applyAlignment="1">
      <alignment horizontal="left" indent="1"/>
    </xf>
    <xf numFmtId="0" fontId="38" fillId="6" borderId="5" xfId="34" applyFont="1" applyBorder="1"/>
    <xf numFmtId="0" fontId="47" fillId="9" borderId="8" xfId="62" applyFont="1" applyBorder="1" applyAlignment="1">
      <alignment vertical="top" wrapText="1"/>
    </xf>
    <xf numFmtId="0" fontId="0" fillId="0" borderId="0" xfId="0" applyFont="1">
      <alignment horizontal="right"/>
    </xf>
    <xf numFmtId="0" fontId="38" fillId="6" borderId="0" xfId="34" quotePrefix="1" applyFont="1" applyBorder="1"/>
    <xf numFmtId="0" fontId="29" fillId="6" borderId="0" xfId="19" applyFont="1" applyBorder="1"/>
    <xf numFmtId="0" fontId="59" fillId="6" borderId="0" xfId="85" applyFont="1" applyBorder="1">
      <alignment horizontal="center" wrapText="1"/>
    </xf>
    <xf numFmtId="0" fontId="38" fillId="6" borderId="0" xfId="34" applyFont="1" applyBorder="1" applyAlignment="1">
      <alignment vertical="top" wrapText="1"/>
    </xf>
    <xf numFmtId="0" fontId="0" fillId="0" borderId="0" xfId="0" applyFont="1" applyAlignment="1"/>
    <xf numFmtId="0" fontId="38" fillId="6" borderId="0" xfId="147" applyFont="1" applyBorder="1" applyAlignment="1"/>
    <xf numFmtId="185" fontId="38" fillId="6" borderId="0" xfId="34" applyNumberFormat="1" applyFont="1" applyBorder="1"/>
    <xf numFmtId="0" fontId="59" fillId="6" borderId="0" xfId="83" applyFont="1" applyBorder="1" applyAlignment="1"/>
    <xf numFmtId="185" fontId="38" fillId="6" borderId="0" xfId="34" applyNumberFormat="1" applyFont="1" applyBorder="1" applyAlignment="1"/>
    <xf numFmtId="0" fontId="29" fillId="6" borderId="0" xfId="131" applyFont="1" applyBorder="1">
      <alignment horizontal="right"/>
    </xf>
    <xf numFmtId="0" fontId="38" fillId="6" borderId="0" xfId="34" applyFont="1" applyBorder="1" applyAlignment="1">
      <alignment vertical="top"/>
    </xf>
    <xf numFmtId="0" fontId="59" fillId="6" borderId="0" xfId="81" applyFont="1" applyBorder="1" applyAlignment="1">
      <alignment horizontal="left" indent="1"/>
    </xf>
    <xf numFmtId="0" fontId="29" fillId="6" borderId="5" xfId="131" applyFont="1" applyBorder="1">
      <alignment horizontal="right"/>
    </xf>
    <xf numFmtId="0" fontId="29" fillId="6" borderId="0" xfId="163" applyFont="1" applyBorder="1">
      <alignment horizontal="center" wrapText="1"/>
    </xf>
    <xf numFmtId="181" fontId="75" fillId="3" borderId="0" xfId="41" applyFont="1" applyFill="1" applyBorder="1" applyAlignment="1">
      <alignment horizontal="center" wrapText="1"/>
    </xf>
    <xf numFmtId="0" fontId="59" fillId="6" borderId="0" xfId="85" applyFont="1" applyBorder="1" applyAlignment="1">
      <alignment horizontal="left"/>
    </xf>
    <xf numFmtId="0" fontId="59" fillId="6" borderId="0" xfId="85" applyFont="1" applyBorder="1" applyAlignment="1">
      <alignment horizontal="right"/>
    </xf>
    <xf numFmtId="169" fontId="6" fillId="6" borderId="0" xfId="87" applyNumberFormat="1" applyFont="1" applyBorder="1" applyAlignment="1">
      <alignment horizontal="right"/>
    </xf>
    <xf numFmtId="0" fontId="38" fillId="6" borderId="0" xfId="147" applyFont="1" applyBorder="1" applyAlignment="1">
      <alignment horizontal="left"/>
    </xf>
    <xf numFmtId="0" fontId="59" fillId="6" borderId="0" xfId="85" applyFont="1" applyBorder="1" applyAlignment="1">
      <alignment horizontal="right" vertical="center"/>
    </xf>
    <xf numFmtId="0" fontId="59" fillId="6" borderId="0" xfId="85" quotePrefix="1" applyFont="1" applyBorder="1" applyAlignment="1">
      <alignment horizontal="left" vertical="center"/>
    </xf>
    <xf numFmtId="0" fontId="59" fillId="6" borderId="0" xfId="85" quotePrefix="1" applyFont="1" applyBorder="1" applyAlignment="1">
      <alignment horizontal="right"/>
    </xf>
    <xf numFmtId="181" fontId="59" fillId="6" borderId="0" xfId="41" applyFont="1" applyFill="1" applyBorder="1" applyAlignment="1">
      <alignment horizontal="center" wrapText="1"/>
    </xf>
    <xf numFmtId="0" fontId="59" fillId="6" borderId="0" xfId="85" applyFont="1" applyBorder="1" applyAlignment="1">
      <alignment horizontal="left" vertical="center"/>
    </xf>
    <xf numFmtId="0" fontId="59" fillId="6" borderId="0" xfId="85" applyFont="1" applyBorder="1" applyAlignment="1">
      <alignment horizontal="center" vertical="center" wrapText="1"/>
    </xf>
    <xf numFmtId="0" fontId="38" fillId="6" borderId="8" xfId="34" applyFont="1" applyBorder="1"/>
    <xf numFmtId="0" fontId="38" fillId="6" borderId="0" xfId="34" applyFont="1" applyBorder="1" applyAlignment="1">
      <alignment horizontal="left" wrapText="1" indent="1"/>
    </xf>
    <xf numFmtId="6" fontId="59" fillId="6" borderId="0" xfId="34" quotePrefix="1" applyNumberFormat="1" applyFont="1" applyBorder="1" applyAlignment="1">
      <alignment horizontal="left"/>
    </xf>
    <xf numFmtId="0" fontId="38" fillId="6" borderId="17" xfId="34" applyFont="1" applyBorder="1"/>
    <xf numFmtId="0" fontId="29" fillId="6" borderId="0" xfId="131" applyFont="1" applyBorder="1" applyAlignment="1">
      <alignment horizontal="right" vertical="center"/>
    </xf>
    <xf numFmtId="0" fontId="59" fillId="6" borderId="0" xfId="83" applyFont="1" applyBorder="1" applyAlignment="1">
      <alignment vertical="center"/>
    </xf>
    <xf numFmtId="0" fontId="59" fillId="6" borderId="0" xfId="83" applyFont="1" applyBorder="1" applyAlignment="1">
      <alignment horizontal="left" vertical="center"/>
    </xf>
    <xf numFmtId="0" fontId="38" fillId="6" borderId="0" xfId="34" applyFont="1" applyBorder="1" applyAlignment="1">
      <alignment horizontal="center"/>
    </xf>
    <xf numFmtId="0" fontId="59" fillId="6" borderId="0" xfId="85" applyFont="1" applyBorder="1" applyAlignment="1">
      <alignment horizontal="center" wrapText="1"/>
    </xf>
    <xf numFmtId="0" fontId="29" fillId="6" borderId="14" xfId="163" applyFont="1" applyBorder="1" applyAlignment="1">
      <alignment horizontal="center" wrapText="1"/>
    </xf>
    <xf numFmtId="0" fontId="38" fillId="6" borderId="0" xfId="147" applyFont="1" applyBorder="1">
      <alignment horizontal="left"/>
    </xf>
    <xf numFmtId="0" fontId="59" fillId="6" borderId="0" xfId="85" applyFont="1" applyBorder="1">
      <alignment horizontal="center" wrapText="1"/>
    </xf>
    <xf numFmtId="0" fontId="29" fillId="6" borderId="0" xfId="19" applyFont="1" applyBorder="1" applyAlignment="1">
      <alignment horizontal="left"/>
    </xf>
    <xf numFmtId="0" fontId="47" fillId="9" borderId="0" xfId="62" applyFont="1" applyBorder="1" applyAlignment="1">
      <alignment vertical="top" wrapText="1"/>
    </xf>
    <xf numFmtId="0" fontId="0" fillId="0" borderId="0" xfId="0" applyFont="1" applyAlignment="1"/>
    <xf numFmtId="0" fontId="38" fillId="6" borderId="0" xfId="34" applyBorder="1"/>
    <xf numFmtId="0" fontId="8" fillId="9" borderId="0" xfId="59" applyFont="1" applyBorder="1"/>
    <xf numFmtId="0" fontId="45" fillId="9" borderId="3" xfId="57" applyBorder="1" applyAlignment="1">
      <alignment horizontal="left" indent="1"/>
    </xf>
    <xf numFmtId="0" fontId="38" fillId="6" borderId="0" xfId="34" applyBorder="1" applyAlignment="1"/>
    <xf numFmtId="0" fontId="38" fillId="6" borderId="0" xfId="147" applyFont="1" applyBorder="1">
      <alignment horizontal="left"/>
    </xf>
    <xf numFmtId="0" fontId="29" fillId="6" borderId="0" xfId="163" applyFont="1" applyBorder="1" applyAlignment="1">
      <alignment horizontal="center" wrapText="1"/>
    </xf>
    <xf numFmtId="0" fontId="59" fillId="6" borderId="0" xfId="82" applyFont="1" applyBorder="1"/>
    <xf numFmtId="0" fontId="59" fillId="6" borderId="0" xfId="85" applyFont="1" applyBorder="1" applyAlignment="1">
      <alignment horizontal="center" vertical="center" wrapText="1"/>
    </xf>
    <xf numFmtId="0" fontId="59" fillId="6" borderId="0" xfId="85" applyFont="1" applyBorder="1">
      <alignment horizontal="center" wrapText="1"/>
    </xf>
    <xf numFmtId="181" fontId="59" fillId="6" borderId="0" xfId="41" applyFont="1" applyFill="1" applyBorder="1" applyAlignment="1">
      <alignment horizontal="center" vertical="top" wrapText="1"/>
    </xf>
    <xf numFmtId="0" fontId="59" fillId="6" borderId="0" xfId="85" applyFont="1" applyBorder="1" applyAlignment="1">
      <alignment horizontal="center" wrapText="1"/>
    </xf>
    <xf numFmtId="0" fontId="35" fillId="0" borderId="1" xfId="29" applyNumberFormat="1">
      <protection locked="0"/>
    </xf>
    <xf numFmtId="0" fontId="29" fillId="6" borderId="0" xfId="163" applyFont="1" applyBorder="1" applyAlignment="1">
      <alignment horizontal="center" wrapText="1"/>
    </xf>
    <xf numFmtId="0" fontId="0" fillId="0" borderId="0" xfId="0" applyBorder="1" applyAlignment="1">
      <alignment vertical="top" wrapText="1"/>
    </xf>
    <xf numFmtId="0" fontId="29" fillId="6" borderId="0" xfId="163" applyFont="1" applyBorder="1" applyAlignment="1">
      <alignment wrapText="1"/>
    </xf>
    <xf numFmtId="0" fontId="0" fillId="0" borderId="0" xfId="0">
      <alignment horizontal="right"/>
    </xf>
    <xf numFmtId="0" fontId="8" fillId="9" borderId="13" xfId="59" applyFont="1" applyBorder="1" applyAlignment="1"/>
    <xf numFmtId="0" fontId="8" fillId="9" borderId="3" xfId="59" applyFont="1" applyBorder="1" applyAlignment="1"/>
    <xf numFmtId="0" fontId="29" fillId="9" borderId="3" xfId="63" applyBorder="1" applyAlignment="1"/>
    <xf numFmtId="0" fontId="29" fillId="6" borderId="7" xfId="131" applyBorder="1" applyAlignment="1"/>
    <xf numFmtId="0" fontId="29" fillId="6" borderId="20" xfId="131" applyBorder="1" applyAlignment="1"/>
    <xf numFmtId="0" fontId="0" fillId="0" borderId="0" xfId="0">
      <alignment horizontal="right"/>
    </xf>
    <xf numFmtId="49" fontId="17" fillId="4" borderId="0" xfId="0" applyNumberFormat="1" applyFont="1" applyFill="1" applyBorder="1" applyAlignment="1">
      <alignment horizontal="left"/>
    </xf>
    <xf numFmtId="0" fontId="60" fillId="0" borderId="0" xfId="94" applyBorder="1" applyAlignment="1" applyProtection="1"/>
    <xf numFmtId="0" fontId="60" fillId="0" borderId="0" xfId="94" applyFill="1" applyBorder="1" applyAlignment="1" applyProtection="1"/>
    <xf numFmtId="0" fontId="0" fillId="0" borderId="0" xfId="0" applyBorder="1" applyAlignment="1">
      <alignment horizontal="left"/>
    </xf>
    <xf numFmtId="0" fontId="0" fillId="0" borderId="0" xfId="0">
      <alignment horizontal="right"/>
    </xf>
    <xf numFmtId="0" fontId="38" fillId="6" borderId="0" xfId="147" applyFont="1" applyBorder="1">
      <alignment horizontal="left"/>
    </xf>
    <xf numFmtId="0" fontId="10" fillId="2" borderId="0" xfId="0" applyFont="1" applyFill="1" applyBorder="1" applyAlignment="1">
      <alignment horizontal="left"/>
    </xf>
    <xf numFmtId="0" fontId="60" fillId="0" borderId="0" xfId="94" applyBorder="1" applyAlignment="1" applyProtection="1">
      <alignment horizontal="left"/>
    </xf>
    <xf numFmtId="0" fontId="38" fillId="6" borderId="0" xfId="147" applyFont="1" applyBorder="1" applyAlignment="1">
      <alignment horizontal="left" indent="2"/>
    </xf>
    <xf numFmtId="0" fontId="38" fillId="6" borderId="0" xfId="147" applyFont="1" applyBorder="1" applyAlignment="1">
      <alignment horizontal="right"/>
    </xf>
    <xf numFmtId="0" fontId="50" fillId="0" borderId="0" xfId="67" applyAlignment="1">
      <alignment horizontal="left"/>
    </xf>
    <xf numFmtId="0" fontId="76" fillId="2" borderId="0" xfId="67" applyFont="1" applyFill="1" applyAlignment="1">
      <alignment horizontal="left"/>
    </xf>
    <xf numFmtId="0" fontId="76" fillId="0" borderId="0" xfId="67" applyFont="1" applyAlignment="1">
      <alignment vertical="top" wrapText="1"/>
    </xf>
    <xf numFmtId="0" fontId="0" fillId="0" borderId="0" xfId="0">
      <alignment horizontal="right"/>
    </xf>
    <xf numFmtId="0" fontId="0" fillId="0" borderId="0" xfId="0">
      <alignment horizontal="right"/>
    </xf>
    <xf numFmtId="0" fontId="7" fillId="2" borderId="0" xfId="0" applyFont="1" applyFill="1" applyBorder="1" applyAlignment="1">
      <alignment horizontal="centerContinuous"/>
    </xf>
    <xf numFmtId="186" fontId="35" fillId="0" borderId="1" xfId="29" applyNumberFormat="1">
      <protection locked="0"/>
    </xf>
    <xf numFmtId="186" fontId="6" fillId="6" borderId="4" xfId="87" applyNumberFormat="1" applyFont="1" applyBorder="1" applyAlignment="1">
      <alignment horizontal="right"/>
    </xf>
    <xf numFmtId="186" fontId="6" fillId="6" borderId="21" xfId="87" applyNumberFormat="1" applyFont="1" applyBorder="1" applyAlignment="1">
      <alignment horizontal="right"/>
    </xf>
    <xf numFmtId="186" fontId="38" fillId="6" borderId="1" xfId="16" applyNumberFormat="1" applyFont="1" applyBorder="1" applyProtection="1">
      <alignment horizontal="right"/>
    </xf>
    <xf numFmtId="186" fontId="38" fillId="6" borderId="22" xfId="16" applyNumberFormat="1" applyFont="1" applyBorder="1" applyAlignment="1" applyProtection="1">
      <alignment horizontal="right"/>
    </xf>
    <xf numFmtId="186" fontId="38" fillId="6" borderId="23" xfId="16" applyNumberFormat="1" applyFont="1" applyBorder="1" applyAlignment="1" applyProtection="1">
      <alignment horizontal="right"/>
    </xf>
    <xf numFmtId="186" fontId="38" fillId="6" borderId="24" xfId="16" applyNumberFormat="1" applyFont="1" applyBorder="1" applyAlignment="1" applyProtection="1">
      <alignment horizontal="right"/>
    </xf>
    <xf numFmtId="186" fontId="6" fillId="6" borderId="4" xfId="87" applyNumberFormat="1" applyFont="1" applyAlignment="1">
      <alignment horizontal="right"/>
    </xf>
    <xf numFmtId="187" fontId="35" fillId="0" borderId="1" xfId="29" applyNumberFormat="1">
      <protection locked="0"/>
    </xf>
    <xf numFmtId="188" fontId="6" fillId="6" borderId="4" xfId="87" applyNumberFormat="1" applyFont="1" applyAlignment="1">
      <alignment horizontal="right"/>
    </xf>
    <xf numFmtId="189" fontId="6" fillId="6" borderId="4" xfId="87" applyNumberFormat="1" applyFont="1" applyAlignment="1">
      <alignment horizontal="right"/>
    </xf>
    <xf numFmtId="190" fontId="35" fillId="0" borderId="1" xfId="29" applyNumberFormat="1">
      <protection locked="0"/>
    </xf>
    <xf numFmtId="191" fontId="35" fillId="0" borderId="1" xfId="29" applyNumberFormat="1">
      <protection locked="0"/>
    </xf>
    <xf numFmtId="0" fontId="0" fillId="0" borderId="0" xfId="0">
      <alignment horizontal="right"/>
    </xf>
    <xf numFmtId="0" fontId="59" fillId="6" borderId="0" xfId="85" applyFont="1" applyBorder="1" applyAlignment="1">
      <alignment horizontal="center" wrapText="1"/>
    </xf>
    <xf numFmtId="0" fontId="35" fillId="0" borderId="1" xfId="29" applyAlignment="1">
      <alignment wrapText="1"/>
      <protection locked="0"/>
    </xf>
    <xf numFmtId="0" fontId="77" fillId="0" borderId="1" xfId="29" applyFont="1" applyAlignment="1">
      <alignment vertical="top" wrapText="1"/>
      <protection locked="0"/>
    </xf>
    <xf numFmtId="0" fontId="0" fillId="0" borderId="0" xfId="0" applyBorder="1" applyAlignment="1">
      <alignment horizontal="left" indent="2"/>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0" fillId="0" borderId="0" xfId="0">
      <alignment horizontal="right"/>
    </xf>
    <xf numFmtId="0" fontId="69" fillId="6" borderId="22" xfId="146" applyFont="1" applyBorder="1" applyAlignment="1">
      <alignment horizontal="left" vertical="top" wrapText="1"/>
    </xf>
    <xf numFmtId="0" fontId="70" fillId="6" borderId="22" xfId="143" applyFont="1" applyBorder="1">
      <alignment horizontal="center" vertical="center" wrapText="1"/>
    </xf>
    <xf numFmtId="0" fontId="70" fillId="6" borderId="1" xfId="143" applyFont="1" applyBorder="1">
      <alignment horizontal="center" vertical="center" wrapText="1"/>
    </xf>
    <xf numFmtId="0" fontId="38" fillId="6" borderId="27" xfId="34" applyBorder="1" applyAlignment="1">
      <alignment horizontal="left" vertical="top" wrapText="1"/>
    </xf>
    <xf numFmtId="0" fontId="69" fillId="6" borderId="1" xfId="146" applyFont="1" applyBorder="1" applyAlignment="1">
      <alignment horizontal="left" vertical="top" wrapText="1"/>
    </xf>
    <xf numFmtId="0" fontId="38" fillId="6" borderId="5" xfId="34" applyBorder="1" applyAlignment="1">
      <alignment horizontal="left" vertical="top" wrapText="1"/>
    </xf>
    <xf numFmtId="0" fontId="38" fillId="6" borderId="0" xfId="34" applyAlignment="1">
      <alignment horizontal="right"/>
    </xf>
    <xf numFmtId="0" fontId="38" fillId="6" borderId="0" xfId="34" applyAlignment="1">
      <alignment horizontal="right" vertical="top"/>
    </xf>
    <xf numFmtId="169" fontId="74" fillId="6" borderId="0" xfId="16" applyFont="1" applyBorder="1" applyProtection="1">
      <alignment horizontal="right"/>
    </xf>
    <xf numFmtId="0" fontId="38" fillId="6" borderId="0" xfId="34" applyAlignment="1">
      <alignment wrapText="1"/>
    </xf>
    <xf numFmtId="186" fontId="35" fillId="0" borderId="1" xfId="29" applyNumberFormat="1">
      <protection locked="0"/>
    </xf>
    <xf numFmtId="186" fontId="35" fillId="0" borderId="1" xfId="29" applyNumberFormat="1">
      <protection locked="0"/>
    </xf>
    <xf numFmtId="0" fontId="47" fillId="0" borderId="0" xfId="0" applyFont="1" applyAlignment="1">
      <alignment horizontal="left" wrapText="1"/>
    </xf>
    <xf numFmtId="0" fontId="14" fillId="0" borderId="10" xfId="0" applyFont="1" applyFill="1" applyBorder="1">
      <alignment horizontal="right"/>
    </xf>
    <xf numFmtId="0" fontId="6" fillId="0" borderId="10" xfId="0" applyFont="1" applyFill="1" applyBorder="1">
      <alignment horizontal="right"/>
    </xf>
    <xf numFmtId="0" fontId="38" fillId="6" borderId="0" xfId="147" applyFont="1" applyBorder="1">
      <alignment horizontal="left"/>
    </xf>
    <xf numFmtId="0" fontId="0" fillId="0" borderId="0" xfId="0">
      <alignment horizontal="right"/>
    </xf>
    <xf numFmtId="0" fontId="29" fillId="66" borderId="7" xfId="131" applyFont="1" applyFill="1" applyBorder="1">
      <alignment horizontal="right"/>
    </xf>
    <xf numFmtId="0" fontId="38" fillId="66" borderId="0" xfId="34" applyFont="1" applyFill="1" applyBorder="1" applyAlignment="1"/>
    <xf numFmtId="0" fontId="38" fillId="66" borderId="0" xfId="147" applyFont="1" applyFill="1" applyBorder="1">
      <alignment horizontal="left"/>
    </xf>
    <xf numFmtId="186" fontId="35" fillId="0" borderId="1" xfId="29" applyNumberFormat="1">
      <protection locked="0"/>
    </xf>
    <xf numFmtId="0" fontId="35" fillId="0" borderId="1" xfId="29">
      <protection locked="0"/>
    </xf>
    <xf numFmtId="49" fontId="35" fillId="0" borderId="1" xfId="29" applyNumberFormat="1">
      <protection locked="0"/>
    </xf>
    <xf numFmtId="186" fontId="35" fillId="0" borderId="1" xfId="29" applyNumberFormat="1">
      <protection locked="0"/>
    </xf>
    <xf numFmtId="0" fontId="8" fillId="9" borderId="14" xfId="60" applyFont="1" applyBorder="1"/>
    <xf numFmtId="0" fontId="8" fillId="9" borderId="0" xfId="60" applyFont="1" applyBorder="1"/>
    <xf numFmtId="187" fontId="35" fillId="0" borderId="1" xfId="29" applyNumberFormat="1">
      <protection locked="0"/>
    </xf>
    <xf numFmtId="0" fontId="0" fillId="0" borderId="0" xfId="0">
      <alignment horizontal="right"/>
    </xf>
    <xf numFmtId="0" fontId="77" fillId="0" borderId="1" xfId="29" applyFont="1" applyAlignment="1" applyProtection="1">
      <alignment vertical="top" wrapText="1"/>
      <protection locked="0"/>
    </xf>
    <xf numFmtId="0" fontId="77" fillId="5" borderId="1" xfId="29" applyFont="1" applyFill="1" applyAlignment="1" applyProtection="1">
      <alignment vertical="top" wrapText="1"/>
      <protection locked="0"/>
    </xf>
    <xf numFmtId="0" fontId="77" fillId="0" borderId="1" xfId="29" applyFont="1" applyAlignment="1">
      <alignment horizontal="center" vertical="top"/>
      <protection locked="0"/>
    </xf>
    <xf numFmtId="0" fontId="77" fillId="0" borderId="1" xfId="29" applyFont="1" applyAlignment="1" applyProtection="1">
      <alignment horizontal="center" vertical="top"/>
      <protection locked="0"/>
    </xf>
    <xf numFmtId="0" fontId="38" fillId="6" borderId="0" xfId="147" applyFont="1" applyBorder="1">
      <alignment horizontal="left"/>
    </xf>
    <xf numFmtId="0" fontId="0" fillId="0" borderId="0" xfId="0">
      <alignment horizontal="right"/>
    </xf>
    <xf numFmtId="0" fontId="77" fillId="5" borderId="1" xfId="29" applyFont="1" applyFill="1" applyAlignment="1">
      <alignment horizontal="center" vertical="top"/>
      <protection locked="0"/>
    </xf>
    <xf numFmtId="2" fontId="0" fillId="0" borderId="0" xfId="0" applyNumberFormat="1">
      <alignment horizontal="right"/>
    </xf>
    <xf numFmtId="0" fontId="29" fillId="6" borderId="7" xfId="131" applyBorder="1" applyAlignment="1">
      <alignment horizontal="right" vertical="top"/>
    </xf>
    <xf numFmtId="0" fontId="29" fillId="6" borderId="0" xfId="131" applyBorder="1" applyAlignment="1">
      <alignment horizontal="right" vertical="top"/>
    </xf>
    <xf numFmtId="0" fontId="69" fillId="6" borderId="0" xfId="34" applyFont="1" applyBorder="1" applyAlignment="1">
      <alignment vertical="top"/>
    </xf>
    <xf numFmtId="0" fontId="35" fillId="0" borderId="1" xfId="29" applyAlignment="1">
      <alignment vertical="top" wrapText="1"/>
      <protection locked="0"/>
    </xf>
    <xf numFmtId="186" fontId="35" fillId="0" borderId="1" xfId="29" applyNumberFormat="1" applyAlignment="1">
      <alignment vertical="top"/>
      <protection locked="0"/>
    </xf>
    <xf numFmtId="188" fontId="38" fillId="6" borderId="1" xfId="14" applyNumberFormat="1" applyFont="1" applyBorder="1" applyAlignment="1" applyProtection="1">
      <alignment horizontal="right" vertical="top"/>
      <protection locked="0"/>
    </xf>
    <xf numFmtId="188" fontId="35" fillId="0" borderId="1" xfId="29" applyNumberFormat="1" applyAlignment="1">
      <alignment vertical="top"/>
      <protection locked="0"/>
    </xf>
    <xf numFmtId="0" fontId="35" fillId="0" borderId="1" xfId="29" applyAlignment="1">
      <alignment vertical="top"/>
      <protection locked="0"/>
    </xf>
    <xf numFmtId="0" fontId="38" fillId="6" borderId="8" xfId="34" applyBorder="1" applyAlignment="1">
      <alignment vertical="top"/>
    </xf>
    <xf numFmtId="0" fontId="0" fillId="0" borderId="0" xfId="0" applyAlignment="1">
      <alignment horizontal="right" vertical="top"/>
    </xf>
    <xf numFmtId="0" fontId="29" fillId="67" borderId="7" xfId="131" applyFill="1" applyBorder="1">
      <alignment horizontal="right"/>
    </xf>
    <xf numFmtId="0" fontId="29" fillId="67" borderId="0" xfId="131" applyFill="1" applyBorder="1">
      <alignment horizontal="right"/>
    </xf>
    <xf numFmtId="0" fontId="38" fillId="67" borderId="0" xfId="147" applyFont="1" applyFill="1" applyBorder="1">
      <alignment horizontal="left"/>
    </xf>
    <xf numFmtId="0" fontId="38" fillId="6" borderId="0" xfId="147" applyFont="1" applyBorder="1">
      <alignment horizontal="left"/>
    </xf>
    <xf numFmtId="0" fontId="0" fillId="0" borderId="0" xfId="0">
      <alignment horizontal="right"/>
    </xf>
    <xf numFmtId="0" fontId="167" fillId="6" borderId="0" xfId="34" applyFont="1" applyBorder="1" applyAlignment="1"/>
    <xf numFmtId="0" fontId="167" fillId="6" borderId="0" xfId="34" applyFont="1" applyBorder="1" applyAlignment="1">
      <alignment horizontal="center"/>
    </xf>
    <xf numFmtId="191" fontId="35" fillId="1" borderId="1" xfId="29" applyNumberFormat="1" applyFill="1">
      <protection locked="0"/>
    </xf>
    <xf numFmtId="0" fontId="35" fillId="1" borderId="1" xfId="29" applyNumberFormat="1" applyFill="1">
      <protection locked="0"/>
    </xf>
    <xf numFmtId="190" fontId="35" fillId="0" borderId="1" xfId="29" applyNumberFormat="1" applyAlignment="1">
      <alignment vertical="top"/>
      <protection locked="0"/>
    </xf>
    <xf numFmtId="187" fontId="35" fillId="0" borderId="1" xfId="29" applyNumberFormat="1" applyAlignment="1">
      <alignment vertical="top"/>
      <protection locked="0"/>
    </xf>
    <xf numFmtId="0" fontId="10" fillId="2" borderId="25" xfId="0" applyFont="1" applyFill="1" applyBorder="1">
      <alignment horizontal="right"/>
    </xf>
    <xf numFmtId="0" fontId="10" fillId="2" borderId="26" xfId="0" applyFont="1" applyFill="1" applyBorder="1">
      <alignment horizontal="right"/>
    </xf>
    <xf numFmtId="0" fontId="27" fillId="9" borderId="1" xfId="24">
      <alignment horizontal="center"/>
    </xf>
    <xf numFmtId="167" fontId="27" fillId="9" borderId="22" xfId="45" applyBorder="1" applyAlignment="1">
      <alignment horizontal="center" vertical="center"/>
    </xf>
    <xf numFmtId="167" fontId="27" fillId="9" borderId="27" xfId="45" applyBorder="1" applyAlignment="1">
      <alignment horizontal="center" vertical="center"/>
    </xf>
    <xf numFmtId="167" fontId="27" fillId="9" borderId="28" xfId="45" applyBorder="1" applyAlignment="1">
      <alignment horizontal="center" vertical="center"/>
    </xf>
    <xf numFmtId="0" fontId="38" fillId="6" borderId="0" xfId="147" applyFont="1" applyBorder="1">
      <alignment horizontal="left"/>
    </xf>
    <xf numFmtId="0" fontId="29" fillId="6" borderId="29" xfId="163" applyFont="1" applyBorder="1" applyAlignment="1">
      <alignment horizontal="center" wrapText="1"/>
    </xf>
    <xf numFmtId="0" fontId="0" fillId="0" borderId="0" xfId="0">
      <alignment horizontal="right"/>
    </xf>
    <xf numFmtId="0" fontId="47" fillId="9" borderId="3" xfId="62" applyFont="1" applyBorder="1" applyAlignment="1">
      <alignment horizontal="left" vertical="top" wrapText="1" indent="1"/>
    </xf>
    <xf numFmtId="0" fontId="47" fillId="9" borderId="0" xfId="62" applyFont="1" applyBorder="1" applyAlignment="1">
      <alignment horizontal="left" vertical="top" wrapText="1" indent="1"/>
    </xf>
    <xf numFmtId="0" fontId="59" fillId="6" borderId="0" xfId="82" applyFont="1" applyBorder="1"/>
    <xf numFmtId="0" fontId="27" fillId="9" borderId="1" xfId="24" applyBorder="1">
      <alignment horizontal="center"/>
    </xf>
    <xf numFmtId="167" fontId="27" fillId="9" borderId="1" xfId="45" applyBorder="1">
      <alignment horizontal="center" vertical="center"/>
    </xf>
    <xf numFmtId="0" fontId="38" fillId="6" borderId="0" xfId="34" applyFont="1" applyBorder="1" applyAlignment="1">
      <alignment wrapText="1"/>
    </xf>
    <xf numFmtId="0" fontId="59" fillId="6" borderId="0" xfId="85" applyFont="1" applyBorder="1" applyAlignment="1">
      <alignment horizontal="center" wrapText="1"/>
    </xf>
    <xf numFmtId="0" fontId="59" fillId="6" borderId="0" xfId="85" applyFont="1" applyBorder="1" applyAlignment="1">
      <alignment horizontal="center" vertical="center" wrapText="1"/>
    </xf>
    <xf numFmtId="0" fontId="59" fillId="6" borderId="11" xfId="85" applyFont="1" applyBorder="1" applyAlignment="1">
      <alignment horizontal="center" vertical="center" wrapText="1"/>
    </xf>
    <xf numFmtId="0" fontId="59" fillId="6" borderId="0" xfId="85" applyFont="1" applyBorder="1">
      <alignment horizontal="center" wrapText="1"/>
    </xf>
    <xf numFmtId="0" fontId="27" fillId="0" borderId="1" xfId="1">
      <alignment horizontal="center" vertical="center"/>
      <protection locked="0"/>
    </xf>
    <xf numFmtId="0" fontId="47" fillId="9" borderId="3" xfId="62" applyBorder="1" applyAlignment="1">
      <alignment horizontal="left" vertical="top" wrapText="1" indent="1"/>
    </xf>
    <xf numFmtId="0" fontId="47" fillId="9" borderId="0" xfId="62" applyBorder="1" applyAlignment="1">
      <alignment horizontal="left" vertical="top" wrapText="1" indent="1"/>
    </xf>
    <xf numFmtId="167" fontId="27" fillId="9" borderId="1" xfId="24" applyNumberFormat="1" applyBorder="1">
      <alignment horizontal="center"/>
    </xf>
    <xf numFmtId="0" fontId="27" fillId="0" borderId="22" xfId="1" applyBorder="1" applyAlignment="1">
      <alignment horizontal="center" wrapText="1"/>
      <protection locked="0"/>
    </xf>
    <xf numFmtId="0" fontId="27" fillId="0" borderId="28" xfId="1" applyBorder="1" applyAlignment="1">
      <alignment horizontal="center" wrapText="1"/>
      <protection locked="0"/>
    </xf>
  </cellXfs>
  <cellStyles count="2098">
    <cellStyle name="_x0013_" xfId="165"/>
    <cellStyle name="20% - Accent1 2" xfId="166"/>
    <cellStyle name="20% - Accent1 2 2" xfId="167"/>
    <cellStyle name="20% - Accent1 2 2 2" xfId="168"/>
    <cellStyle name="20% - Accent1 2 2 2 2" xfId="169"/>
    <cellStyle name="20% - Accent1 2 2 3" xfId="170"/>
    <cellStyle name="20% - Accent1 2 3" xfId="171"/>
    <cellStyle name="20% - Accent1 2 4" xfId="172"/>
    <cellStyle name="20% - Accent1 2 4 2" xfId="173"/>
    <cellStyle name="20% - Accent1 2 5" xfId="174"/>
    <cellStyle name="20% - Accent1 2 6" xfId="175"/>
    <cellStyle name="20% - Accent1 3" xfId="176"/>
    <cellStyle name="20% - Accent1 3 2" xfId="177"/>
    <cellStyle name="20% - Accent1 3 2 2" xfId="178"/>
    <cellStyle name="20% - Accent1 3 3" xfId="179"/>
    <cellStyle name="20% - Accent1 3 4" xfId="180"/>
    <cellStyle name="20% - Accent1 3 4 2" xfId="181"/>
    <cellStyle name="20% - Accent1 3 4 2 2" xfId="182"/>
    <cellStyle name="20% - Accent1 3 4 3" xfId="183"/>
    <cellStyle name="20% - Accent1 4" xfId="184"/>
    <cellStyle name="20% - Accent1 4 2" xfId="185"/>
    <cellStyle name="20% - Accent1 4 2 2" xfId="186"/>
    <cellStyle name="20% - Accent1 4 3" xfId="187"/>
    <cellStyle name="20% - Accent1 4 4" xfId="188"/>
    <cellStyle name="20% - Accent1 4 4 2" xfId="189"/>
    <cellStyle name="20% - Accent1 4 4 2 2" xfId="190"/>
    <cellStyle name="20% - Accent1 4 4 3" xfId="191"/>
    <cellStyle name="20% - Accent1 5" xfId="192"/>
    <cellStyle name="20% - Accent1 5 2" xfId="193"/>
    <cellStyle name="20% - Accent1 5 2 2" xfId="194"/>
    <cellStyle name="20% - Accent1 5 2 2 2" xfId="195"/>
    <cellStyle name="20% - Accent1 5 2 3" xfId="196"/>
    <cellStyle name="20% - Accent1 5 3" xfId="197"/>
    <cellStyle name="20% - Accent1 5 3 2" xfId="198"/>
    <cellStyle name="20% - Accent1 5 4" xfId="199"/>
    <cellStyle name="20% - Accent1 6" xfId="200"/>
    <cellStyle name="20% - Accent1 6 2" xfId="201"/>
    <cellStyle name="20% - Accent1 6 2 2" xfId="202"/>
    <cellStyle name="20% - Accent1 6 2 2 2" xfId="203"/>
    <cellStyle name="20% - Accent1 6 2 3" xfId="204"/>
    <cellStyle name="20% - Accent1 6 3" xfId="205"/>
    <cellStyle name="20% - Accent1 6 3 2" xfId="206"/>
    <cellStyle name="20% - Accent1 6 4" xfId="207"/>
    <cellStyle name="20% - Accent1 7" xfId="208"/>
    <cellStyle name="20% - Accent1 7 2" xfId="209"/>
    <cellStyle name="20% - Accent1 7 2 2" xfId="210"/>
    <cellStyle name="20% - Accent1 7 2 2 2" xfId="211"/>
    <cellStyle name="20% - Accent1 7 2 3" xfId="212"/>
    <cellStyle name="20% - Accent1 7 3" xfId="213"/>
    <cellStyle name="20% - Accent1 7 3 2" xfId="214"/>
    <cellStyle name="20% - Accent1 7 4" xfId="215"/>
    <cellStyle name="20% - Accent1 8" xfId="216"/>
    <cellStyle name="20% - Accent1 8 2" xfId="217"/>
    <cellStyle name="20% - Accent1 8 2 2" xfId="218"/>
    <cellStyle name="20% - Accent1 8 2 2 2" xfId="219"/>
    <cellStyle name="20% - Accent1 8 2 3" xfId="220"/>
    <cellStyle name="20% - Accent1 8 3" xfId="221"/>
    <cellStyle name="20% - Accent1 8 3 2" xfId="222"/>
    <cellStyle name="20% - Accent1 8 4" xfId="223"/>
    <cellStyle name="20% - Accent1 9" xfId="224"/>
    <cellStyle name="20% - Accent1 9 2" xfId="225"/>
    <cellStyle name="20% - Accent1 9 2 2" xfId="226"/>
    <cellStyle name="20% - Accent1 9 3" xfId="227"/>
    <cellStyle name="20% - Accent2 2" xfId="228"/>
    <cellStyle name="20% - Accent2 2 2" xfId="229"/>
    <cellStyle name="20% - Accent2 2 2 2" xfId="230"/>
    <cellStyle name="20% - Accent2 2 2 2 2" xfId="231"/>
    <cellStyle name="20% - Accent2 2 2 3" xfId="232"/>
    <cellStyle name="20% - Accent2 2 3" xfId="233"/>
    <cellStyle name="20% - Accent2 2 4" xfId="234"/>
    <cellStyle name="20% - Accent2 2 4 2" xfId="235"/>
    <cellStyle name="20% - Accent2 2 5" xfId="236"/>
    <cellStyle name="20% - Accent2 2 6" xfId="237"/>
    <cellStyle name="20% - Accent2 3" xfId="238"/>
    <cellStyle name="20% - Accent2 3 2" xfId="239"/>
    <cellStyle name="20% - Accent2 3 2 2" xfId="240"/>
    <cellStyle name="20% - Accent2 3 3" xfId="241"/>
    <cellStyle name="20% - Accent2 3 4" xfId="242"/>
    <cellStyle name="20% - Accent2 3 4 2" xfId="243"/>
    <cellStyle name="20% - Accent2 3 4 2 2" xfId="244"/>
    <cellStyle name="20% - Accent2 3 4 3" xfId="245"/>
    <cellStyle name="20% - Accent2 4" xfId="246"/>
    <cellStyle name="20% - Accent2 4 2" xfId="247"/>
    <cellStyle name="20% - Accent2 4 2 2" xfId="248"/>
    <cellStyle name="20% - Accent2 4 3" xfId="249"/>
    <cellStyle name="20% - Accent2 4 4" xfId="250"/>
    <cellStyle name="20% - Accent2 4 4 2" xfId="251"/>
    <cellStyle name="20% - Accent2 4 4 2 2" xfId="252"/>
    <cellStyle name="20% - Accent2 4 4 3" xfId="253"/>
    <cellStyle name="20% - Accent2 5" xfId="254"/>
    <cellStyle name="20% - Accent2 5 2" xfId="255"/>
    <cellStyle name="20% - Accent2 5 2 2" xfId="256"/>
    <cellStyle name="20% - Accent2 5 2 2 2" xfId="257"/>
    <cellStyle name="20% - Accent2 5 2 3" xfId="258"/>
    <cellStyle name="20% - Accent2 5 3" xfId="259"/>
    <cellStyle name="20% - Accent2 5 3 2" xfId="260"/>
    <cellStyle name="20% - Accent2 5 4" xfId="261"/>
    <cellStyle name="20% - Accent2 6" xfId="262"/>
    <cellStyle name="20% - Accent2 6 2" xfId="263"/>
    <cellStyle name="20% - Accent2 6 2 2" xfId="264"/>
    <cellStyle name="20% - Accent2 6 2 2 2" xfId="265"/>
    <cellStyle name="20% - Accent2 6 2 3" xfId="266"/>
    <cellStyle name="20% - Accent2 6 3" xfId="267"/>
    <cellStyle name="20% - Accent2 6 3 2" xfId="268"/>
    <cellStyle name="20% - Accent2 6 4" xfId="269"/>
    <cellStyle name="20% - Accent2 7" xfId="270"/>
    <cellStyle name="20% - Accent2 7 2" xfId="271"/>
    <cellStyle name="20% - Accent2 7 2 2" xfId="272"/>
    <cellStyle name="20% - Accent2 7 2 2 2" xfId="273"/>
    <cellStyle name="20% - Accent2 7 2 3" xfId="274"/>
    <cellStyle name="20% - Accent2 7 3" xfId="275"/>
    <cellStyle name="20% - Accent2 7 3 2" xfId="276"/>
    <cellStyle name="20% - Accent2 7 4" xfId="277"/>
    <cellStyle name="20% - Accent2 8" xfId="278"/>
    <cellStyle name="20% - Accent2 8 2" xfId="279"/>
    <cellStyle name="20% - Accent2 8 2 2" xfId="280"/>
    <cellStyle name="20% - Accent2 8 2 2 2" xfId="281"/>
    <cellStyle name="20% - Accent2 8 2 3" xfId="282"/>
    <cellStyle name="20% - Accent2 8 3" xfId="283"/>
    <cellStyle name="20% - Accent2 8 3 2" xfId="284"/>
    <cellStyle name="20% - Accent2 8 4" xfId="285"/>
    <cellStyle name="20% - Accent2 9" xfId="286"/>
    <cellStyle name="20% - Accent2 9 2" xfId="287"/>
    <cellStyle name="20% - Accent2 9 2 2" xfId="288"/>
    <cellStyle name="20% - Accent2 9 3" xfId="289"/>
    <cellStyle name="20% - Accent3 2" xfId="290"/>
    <cellStyle name="20% - Accent3 2 2" xfId="291"/>
    <cellStyle name="20% - Accent3 2 2 2" xfId="292"/>
    <cellStyle name="20% - Accent3 2 2 2 2" xfId="293"/>
    <cellStyle name="20% - Accent3 2 2 3" xfId="294"/>
    <cellStyle name="20% - Accent3 2 3" xfId="295"/>
    <cellStyle name="20% - Accent3 2 4" xfId="296"/>
    <cellStyle name="20% - Accent3 2 4 2" xfId="297"/>
    <cellStyle name="20% - Accent3 2 5" xfId="298"/>
    <cellStyle name="20% - Accent3 2 6" xfId="299"/>
    <cellStyle name="20% - Accent3 3" xfId="300"/>
    <cellStyle name="20% - Accent3 3 2" xfId="301"/>
    <cellStyle name="20% - Accent3 3 2 2" xfId="302"/>
    <cellStyle name="20% - Accent3 3 3" xfId="303"/>
    <cellStyle name="20% - Accent3 3 4" xfId="304"/>
    <cellStyle name="20% - Accent3 3 4 2" xfId="305"/>
    <cellStyle name="20% - Accent3 3 4 2 2" xfId="306"/>
    <cellStyle name="20% - Accent3 3 4 3" xfId="307"/>
    <cellStyle name="20% - Accent3 4" xfId="308"/>
    <cellStyle name="20% - Accent3 4 2" xfId="309"/>
    <cellStyle name="20% - Accent3 4 2 2" xfId="310"/>
    <cellStyle name="20% - Accent3 4 3" xfId="311"/>
    <cellStyle name="20% - Accent3 4 4" xfId="312"/>
    <cellStyle name="20% - Accent3 4 4 2" xfId="313"/>
    <cellStyle name="20% - Accent3 4 4 2 2" xfId="314"/>
    <cellStyle name="20% - Accent3 4 4 3" xfId="315"/>
    <cellStyle name="20% - Accent3 5" xfId="316"/>
    <cellStyle name="20% - Accent3 5 2" xfId="317"/>
    <cellStyle name="20% - Accent3 5 2 2" xfId="318"/>
    <cellStyle name="20% - Accent3 5 2 2 2" xfId="319"/>
    <cellStyle name="20% - Accent3 5 2 3" xfId="320"/>
    <cellStyle name="20% - Accent3 5 3" xfId="321"/>
    <cellStyle name="20% - Accent3 5 3 2" xfId="322"/>
    <cellStyle name="20% - Accent3 5 4" xfId="323"/>
    <cellStyle name="20% - Accent3 6" xfId="324"/>
    <cellStyle name="20% - Accent3 6 2" xfId="325"/>
    <cellStyle name="20% - Accent3 6 2 2" xfId="326"/>
    <cellStyle name="20% - Accent3 6 2 2 2" xfId="327"/>
    <cellStyle name="20% - Accent3 6 2 3" xfId="328"/>
    <cellStyle name="20% - Accent3 6 3" xfId="329"/>
    <cellStyle name="20% - Accent3 6 3 2" xfId="330"/>
    <cellStyle name="20% - Accent3 6 4" xfId="331"/>
    <cellStyle name="20% - Accent3 7" xfId="332"/>
    <cellStyle name="20% - Accent3 7 2" xfId="333"/>
    <cellStyle name="20% - Accent3 7 2 2" xfId="334"/>
    <cellStyle name="20% - Accent3 7 2 2 2" xfId="335"/>
    <cellStyle name="20% - Accent3 7 2 3" xfId="336"/>
    <cellStyle name="20% - Accent3 7 3" xfId="337"/>
    <cellStyle name="20% - Accent3 7 3 2" xfId="338"/>
    <cellStyle name="20% - Accent3 7 4" xfId="339"/>
    <cellStyle name="20% - Accent3 8" xfId="340"/>
    <cellStyle name="20% - Accent3 8 2" xfId="341"/>
    <cellStyle name="20% - Accent3 8 2 2" xfId="342"/>
    <cellStyle name="20% - Accent3 8 2 2 2" xfId="343"/>
    <cellStyle name="20% - Accent3 8 2 3" xfId="344"/>
    <cellStyle name="20% - Accent3 8 3" xfId="345"/>
    <cellStyle name="20% - Accent3 8 3 2" xfId="346"/>
    <cellStyle name="20% - Accent3 8 4" xfId="347"/>
    <cellStyle name="20% - Accent3 9" xfId="348"/>
    <cellStyle name="20% - Accent3 9 2" xfId="349"/>
    <cellStyle name="20% - Accent3 9 2 2" xfId="350"/>
    <cellStyle name="20% - Accent3 9 3" xfId="351"/>
    <cellStyle name="20% - Accent4 2" xfId="352"/>
    <cellStyle name="20% - Accent4 2 2" xfId="353"/>
    <cellStyle name="20% - Accent4 2 2 2" xfId="354"/>
    <cellStyle name="20% - Accent4 2 2 2 2" xfId="355"/>
    <cellStyle name="20% - Accent4 2 2 3" xfId="356"/>
    <cellStyle name="20% - Accent4 2 3" xfId="357"/>
    <cellStyle name="20% - Accent4 2 4" xfId="358"/>
    <cellStyle name="20% - Accent4 2 4 2" xfId="359"/>
    <cellStyle name="20% - Accent4 2 5" xfId="360"/>
    <cellStyle name="20% - Accent4 2 6" xfId="361"/>
    <cellStyle name="20% - Accent4 3" xfId="362"/>
    <cellStyle name="20% - Accent4 3 2" xfId="363"/>
    <cellStyle name="20% - Accent4 3 2 2" xfId="364"/>
    <cellStyle name="20% - Accent4 3 3" xfId="365"/>
    <cellStyle name="20% - Accent4 3 4" xfId="366"/>
    <cellStyle name="20% - Accent4 3 4 2" xfId="367"/>
    <cellStyle name="20% - Accent4 3 4 2 2" xfId="368"/>
    <cellStyle name="20% - Accent4 3 4 3" xfId="369"/>
    <cellStyle name="20% - Accent4 4" xfId="370"/>
    <cellStyle name="20% - Accent4 4 2" xfId="371"/>
    <cellStyle name="20% - Accent4 4 2 2" xfId="372"/>
    <cellStyle name="20% - Accent4 4 3" xfId="373"/>
    <cellStyle name="20% - Accent4 4 4" xfId="374"/>
    <cellStyle name="20% - Accent4 4 4 2" xfId="375"/>
    <cellStyle name="20% - Accent4 4 4 2 2" xfId="376"/>
    <cellStyle name="20% - Accent4 4 4 3" xfId="377"/>
    <cellStyle name="20% - Accent4 5" xfId="378"/>
    <cellStyle name="20% - Accent4 5 2" xfId="379"/>
    <cellStyle name="20% - Accent4 5 2 2" xfId="380"/>
    <cellStyle name="20% - Accent4 5 2 2 2" xfId="381"/>
    <cellStyle name="20% - Accent4 5 2 3" xfId="382"/>
    <cellStyle name="20% - Accent4 5 3" xfId="383"/>
    <cellStyle name="20% - Accent4 5 3 2" xfId="384"/>
    <cellStyle name="20% - Accent4 5 4" xfId="385"/>
    <cellStyle name="20% - Accent4 6" xfId="386"/>
    <cellStyle name="20% - Accent4 6 2" xfId="387"/>
    <cellStyle name="20% - Accent4 6 2 2" xfId="388"/>
    <cellStyle name="20% - Accent4 6 2 2 2" xfId="389"/>
    <cellStyle name="20% - Accent4 6 2 3" xfId="390"/>
    <cellStyle name="20% - Accent4 6 3" xfId="391"/>
    <cellStyle name="20% - Accent4 6 3 2" xfId="392"/>
    <cellStyle name="20% - Accent4 6 4" xfId="393"/>
    <cellStyle name="20% - Accent4 7" xfId="394"/>
    <cellStyle name="20% - Accent4 7 2" xfId="395"/>
    <cellStyle name="20% - Accent4 7 2 2" xfId="396"/>
    <cellStyle name="20% - Accent4 7 2 2 2" xfId="397"/>
    <cellStyle name="20% - Accent4 7 2 3" xfId="398"/>
    <cellStyle name="20% - Accent4 7 3" xfId="399"/>
    <cellStyle name="20% - Accent4 7 3 2" xfId="400"/>
    <cellStyle name="20% - Accent4 7 4" xfId="401"/>
    <cellStyle name="20% - Accent4 8" xfId="402"/>
    <cellStyle name="20% - Accent4 8 2" xfId="403"/>
    <cellStyle name="20% - Accent4 8 2 2" xfId="404"/>
    <cellStyle name="20% - Accent4 8 2 2 2" xfId="405"/>
    <cellStyle name="20% - Accent4 8 2 3" xfId="406"/>
    <cellStyle name="20% - Accent4 8 3" xfId="407"/>
    <cellStyle name="20% - Accent4 8 3 2" xfId="408"/>
    <cellStyle name="20% - Accent4 8 4" xfId="409"/>
    <cellStyle name="20% - Accent4 9" xfId="410"/>
    <cellStyle name="20% - Accent4 9 2" xfId="411"/>
    <cellStyle name="20% - Accent4 9 2 2" xfId="412"/>
    <cellStyle name="20% - Accent4 9 3" xfId="413"/>
    <cellStyle name="20% - Accent5 2" xfId="414"/>
    <cellStyle name="20% - Accent5 2 2" xfId="415"/>
    <cellStyle name="20% - Accent5 2 2 2" xfId="416"/>
    <cellStyle name="20% - Accent5 2 2 2 2" xfId="417"/>
    <cellStyle name="20% - Accent5 2 2 3" xfId="418"/>
    <cellStyle name="20% - Accent5 2 3" xfId="419"/>
    <cellStyle name="20% - Accent5 2 4" xfId="420"/>
    <cellStyle name="20% - Accent5 2 4 2" xfId="421"/>
    <cellStyle name="20% - Accent5 2 5" xfId="422"/>
    <cellStyle name="20% - Accent5 3" xfId="423"/>
    <cellStyle name="20% - Accent5 3 2" xfId="424"/>
    <cellStyle name="20% - Accent5 3 2 2" xfId="425"/>
    <cellStyle name="20% - Accent5 3 3" xfId="426"/>
    <cellStyle name="20% - Accent5 3 4" xfId="427"/>
    <cellStyle name="20% - Accent5 3 4 2" xfId="428"/>
    <cellStyle name="20% - Accent5 3 4 2 2" xfId="429"/>
    <cellStyle name="20% - Accent5 3 4 3" xfId="430"/>
    <cellStyle name="20% - Accent5 4" xfId="431"/>
    <cellStyle name="20% - Accent5 4 2" xfId="432"/>
    <cellStyle name="20% - Accent5 4 2 2" xfId="433"/>
    <cellStyle name="20% - Accent5 4 3" xfId="434"/>
    <cellStyle name="20% - Accent5 4 4" xfId="435"/>
    <cellStyle name="20% - Accent5 4 4 2" xfId="436"/>
    <cellStyle name="20% - Accent5 4 4 2 2" xfId="437"/>
    <cellStyle name="20% - Accent5 4 4 3" xfId="438"/>
    <cellStyle name="20% - Accent5 5" xfId="439"/>
    <cellStyle name="20% - Accent5 5 2" xfId="440"/>
    <cellStyle name="20% - Accent5 5 2 2" xfId="441"/>
    <cellStyle name="20% - Accent5 5 2 2 2" xfId="442"/>
    <cellStyle name="20% - Accent5 5 2 3" xfId="443"/>
    <cellStyle name="20% - Accent5 5 3" xfId="444"/>
    <cellStyle name="20% - Accent5 5 3 2" xfId="445"/>
    <cellStyle name="20% - Accent5 5 4" xfId="446"/>
    <cellStyle name="20% - Accent5 6" xfId="447"/>
    <cellStyle name="20% - Accent5 6 2" xfId="448"/>
    <cellStyle name="20% - Accent5 6 2 2" xfId="449"/>
    <cellStyle name="20% - Accent5 6 2 2 2" xfId="450"/>
    <cellStyle name="20% - Accent5 6 2 3" xfId="451"/>
    <cellStyle name="20% - Accent5 6 3" xfId="452"/>
    <cellStyle name="20% - Accent5 6 3 2" xfId="453"/>
    <cellStyle name="20% - Accent5 6 4" xfId="454"/>
    <cellStyle name="20% - Accent5 7" xfId="455"/>
    <cellStyle name="20% - Accent5 7 2" xfId="456"/>
    <cellStyle name="20% - Accent5 7 2 2" xfId="457"/>
    <cellStyle name="20% - Accent5 7 2 2 2" xfId="458"/>
    <cellStyle name="20% - Accent5 7 2 3" xfId="459"/>
    <cellStyle name="20% - Accent5 7 3" xfId="460"/>
    <cellStyle name="20% - Accent5 7 3 2" xfId="461"/>
    <cellStyle name="20% - Accent5 7 4" xfId="462"/>
    <cellStyle name="20% - Accent5 8" xfId="463"/>
    <cellStyle name="20% - Accent5 8 2" xfId="464"/>
    <cellStyle name="20% - Accent5 8 2 2" xfId="465"/>
    <cellStyle name="20% - Accent5 8 2 2 2" xfId="466"/>
    <cellStyle name="20% - Accent5 8 2 3" xfId="467"/>
    <cellStyle name="20% - Accent5 8 3" xfId="468"/>
    <cellStyle name="20% - Accent5 8 3 2" xfId="469"/>
    <cellStyle name="20% - Accent5 8 4" xfId="470"/>
    <cellStyle name="20% - Accent5 9" xfId="471"/>
    <cellStyle name="20% - Accent5 9 2" xfId="472"/>
    <cellStyle name="20% - Accent5 9 2 2" xfId="473"/>
    <cellStyle name="20% - Accent5 9 3" xfId="474"/>
    <cellStyle name="20% - Accent6 2" xfId="475"/>
    <cellStyle name="20% - Accent6 2 2" xfId="476"/>
    <cellStyle name="20% - Accent6 2 2 2" xfId="477"/>
    <cellStyle name="20% - Accent6 2 2 2 2" xfId="478"/>
    <cellStyle name="20% - Accent6 2 2 3" xfId="479"/>
    <cellStyle name="20% - Accent6 2 3" xfId="480"/>
    <cellStyle name="20% - Accent6 2 4" xfId="481"/>
    <cellStyle name="20% - Accent6 2 4 2" xfId="482"/>
    <cellStyle name="20% - Accent6 2 5" xfId="483"/>
    <cellStyle name="20% - Accent6 2 6" xfId="484"/>
    <cellStyle name="20% - Accent6 3" xfId="485"/>
    <cellStyle name="20% - Accent6 3 2" xfId="486"/>
    <cellStyle name="20% - Accent6 3 2 2" xfId="487"/>
    <cellStyle name="20% - Accent6 3 3" xfId="488"/>
    <cellStyle name="20% - Accent6 3 4" xfId="489"/>
    <cellStyle name="20% - Accent6 3 4 2" xfId="490"/>
    <cellStyle name="20% - Accent6 3 4 2 2" xfId="491"/>
    <cellStyle name="20% - Accent6 3 4 3" xfId="492"/>
    <cellStyle name="20% - Accent6 4" xfId="493"/>
    <cellStyle name="20% - Accent6 4 2" xfId="494"/>
    <cellStyle name="20% - Accent6 4 2 2" xfId="495"/>
    <cellStyle name="20% - Accent6 4 3" xfId="496"/>
    <cellStyle name="20% - Accent6 4 4" xfId="497"/>
    <cellStyle name="20% - Accent6 4 4 2" xfId="498"/>
    <cellStyle name="20% - Accent6 4 4 2 2" xfId="499"/>
    <cellStyle name="20% - Accent6 4 4 3" xfId="500"/>
    <cellStyle name="20% - Accent6 5" xfId="501"/>
    <cellStyle name="20% - Accent6 5 2" xfId="502"/>
    <cellStyle name="20% - Accent6 5 2 2" xfId="503"/>
    <cellStyle name="20% - Accent6 5 2 2 2" xfId="504"/>
    <cellStyle name="20% - Accent6 5 2 3" xfId="505"/>
    <cellStyle name="20% - Accent6 5 3" xfId="506"/>
    <cellStyle name="20% - Accent6 5 3 2" xfId="507"/>
    <cellStyle name="20% - Accent6 5 4" xfId="508"/>
    <cellStyle name="20% - Accent6 6" xfId="509"/>
    <cellStyle name="20% - Accent6 6 2" xfId="510"/>
    <cellStyle name="20% - Accent6 6 2 2" xfId="511"/>
    <cellStyle name="20% - Accent6 6 2 2 2" xfId="512"/>
    <cellStyle name="20% - Accent6 6 2 3" xfId="513"/>
    <cellStyle name="20% - Accent6 6 3" xfId="514"/>
    <cellStyle name="20% - Accent6 6 3 2" xfId="515"/>
    <cellStyle name="20% - Accent6 6 4" xfId="516"/>
    <cellStyle name="20% - Accent6 7" xfId="517"/>
    <cellStyle name="20% - Accent6 7 2" xfId="518"/>
    <cellStyle name="20% - Accent6 7 2 2" xfId="519"/>
    <cellStyle name="20% - Accent6 7 2 2 2" xfId="520"/>
    <cellStyle name="20% - Accent6 7 2 3" xfId="521"/>
    <cellStyle name="20% - Accent6 7 3" xfId="522"/>
    <cellStyle name="20% - Accent6 7 3 2" xfId="523"/>
    <cellStyle name="20% - Accent6 7 4" xfId="524"/>
    <cellStyle name="20% - Accent6 8" xfId="525"/>
    <cellStyle name="20% - Accent6 8 2" xfId="526"/>
    <cellStyle name="20% - Accent6 8 2 2" xfId="527"/>
    <cellStyle name="20% - Accent6 8 2 2 2" xfId="528"/>
    <cellStyle name="20% - Accent6 8 2 3" xfId="529"/>
    <cellStyle name="20% - Accent6 8 3" xfId="530"/>
    <cellStyle name="20% - Accent6 8 3 2" xfId="531"/>
    <cellStyle name="20% - Accent6 8 4" xfId="532"/>
    <cellStyle name="20% - Accent6 9" xfId="533"/>
    <cellStyle name="20% - Accent6 9 2" xfId="534"/>
    <cellStyle name="20% - Accent6 9 2 2" xfId="535"/>
    <cellStyle name="20% - Accent6 9 3" xfId="536"/>
    <cellStyle name="40% - Accent1 2" xfId="537"/>
    <cellStyle name="40% - Accent1 2 2" xfId="538"/>
    <cellStyle name="40% - Accent1 2 2 2" xfId="539"/>
    <cellStyle name="40% - Accent1 2 2 2 2" xfId="540"/>
    <cellStyle name="40% - Accent1 2 2 3" xfId="541"/>
    <cellStyle name="40% - Accent1 2 3" xfId="542"/>
    <cellStyle name="40% - Accent1 2 4" xfId="543"/>
    <cellStyle name="40% - Accent1 2 4 2" xfId="544"/>
    <cellStyle name="40% - Accent1 2 5" xfId="545"/>
    <cellStyle name="40% - Accent1 2 6" xfId="546"/>
    <cellStyle name="40% - Accent1 3" xfId="547"/>
    <cellStyle name="40% - Accent1 3 2" xfId="548"/>
    <cellStyle name="40% - Accent1 3 2 2" xfId="549"/>
    <cellStyle name="40% - Accent1 3 3" xfId="550"/>
    <cellStyle name="40% - Accent1 3 4" xfId="551"/>
    <cellStyle name="40% - Accent1 3 4 2" xfId="552"/>
    <cellStyle name="40% - Accent1 3 4 2 2" xfId="553"/>
    <cellStyle name="40% - Accent1 3 4 3" xfId="554"/>
    <cellStyle name="40% - Accent1 4" xfId="555"/>
    <cellStyle name="40% - Accent1 4 2" xfId="556"/>
    <cellStyle name="40% - Accent1 4 2 2" xfId="557"/>
    <cellStyle name="40% - Accent1 4 3" xfId="558"/>
    <cellStyle name="40% - Accent1 4 4" xfId="559"/>
    <cellStyle name="40% - Accent1 4 4 2" xfId="560"/>
    <cellStyle name="40% - Accent1 4 4 2 2" xfId="561"/>
    <cellStyle name="40% - Accent1 4 4 3" xfId="562"/>
    <cellStyle name="40% - Accent1 5" xfId="563"/>
    <cellStyle name="40% - Accent1 5 2" xfId="564"/>
    <cellStyle name="40% - Accent1 5 2 2" xfId="565"/>
    <cellStyle name="40% - Accent1 5 2 2 2" xfId="566"/>
    <cellStyle name="40% - Accent1 5 2 3" xfId="567"/>
    <cellStyle name="40% - Accent1 5 3" xfId="568"/>
    <cellStyle name="40% - Accent1 5 3 2" xfId="569"/>
    <cellStyle name="40% - Accent1 5 4" xfId="570"/>
    <cellStyle name="40% - Accent1 6" xfId="571"/>
    <cellStyle name="40% - Accent1 6 2" xfId="572"/>
    <cellStyle name="40% - Accent1 6 2 2" xfId="573"/>
    <cellStyle name="40% - Accent1 6 2 2 2" xfId="574"/>
    <cellStyle name="40% - Accent1 6 2 3" xfId="575"/>
    <cellStyle name="40% - Accent1 6 3" xfId="576"/>
    <cellStyle name="40% - Accent1 6 3 2" xfId="577"/>
    <cellStyle name="40% - Accent1 6 4" xfId="578"/>
    <cellStyle name="40% - Accent1 7" xfId="579"/>
    <cellStyle name="40% - Accent1 7 2" xfId="580"/>
    <cellStyle name="40% - Accent1 7 2 2" xfId="581"/>
    <cellStyle name="40% - Accent1 7 2 2 2" xfId="582"/>
    <cellStyle name="40% - Accent1 7 2 3" xfId="583"/>
    <cellStyle name="40% - Accent1 7 3" xfId="584"/>
    <cellStyle name="40% - Accent1 7 3 2" xfId="585"/>
    <cellStyle name="40% - Accent1 7 4" xfId="586"/>
    <cellStyle name="40% - Accent1 8" xfId="587"/>
    <cellStyle name="40% - Accent1 8 2" xfId="588"/>
    <cellStyle name="40% - Accent1 8 2 2" xfId="589"/>
    <cellStyle name="40% - Accent1 8 2 2 2" xfId="590"/>
    <cellStyle name="40% - Accent1 8 2 3" xfId="591"/>
    <cellStyle name="40% - Accent1 8 3" xfId="592"/>
    <cellStyle name="40% - Accent1 8 3 2" xfId="593"/>
    <cellStyle name="40% - Accent1 8 4" xfId="594"/>
    <cellStyle name="40% - Accent1 9" xfId="595"/>
    <cellStyle name="40% - Accent1 9 2" xfId="596"/>
    <cellStyle name="40% - Accent1 9 2 2" xfId="597"/>
    <cellStyle name="40% - Accent1 9 3" xfId="598"/>
    <cellStyle name="40% - Accent2 2" xfId="599"/>
    <cellStyle name="40% - Accent2 2 2" xfId="600"/>
    <cellStyle name="40% - Accent2 2 2 2" xfId="601"/>
    <cellStyle name="40% - Accent2 2 2 2 2" xfId="602"/>
    <cellStyle name="40% - Accent2 2 2 3" xfId="603"/>
    <cellStyle name="40% - Accent2 2 3" xfId="604"/>
    <cellStyle name="40% - Accent2 2 4" xfId="605"/>
    <cellStyle name="40% - Accent2 2 4 2" xfId="606"/>
    <cellStyle name="40% - Accent2 2 5" xfId="607"/>
    <cellStyle name="40% - Accent2 3" xfId="608"/>
    <cellStyle name="40% - Accent2 3 2" xfId="609"/>
    <cellStyle name="40% - Accent2 3 2 2" xfId="610"/>
    <cellStyle name="40% - Accent2 3 3" xfId="611"/>
    <cellStyle name="40% - Accent2 3 4" xfId="612"/>
    <cellStyle name="40% - Accent2 3 4 2" xfId="613"/>
    <cellStyle name="40% - Accent2 3 4 2 2" xfId="614"/>
    <cellStyle name="40% - Accent2 3 4 3" xfId="615"/>
    <cellStyle name="40% - Accent2 4" xfId="616"/>
    <cellStyle name="40% - Accent2 4 2" xfId="617"/>
    <cellStyle name="40% - Accent2 4 2 2" xfId="618"/>
    <cellStyle name="40% - Accent2 4 3" xfId="619"/>
    <cellStyle name="40% - Accent2 4 4" xfId="620"/>
    <cellStyle name="40% - Accent2 4 4 2" xfId="621"/>
    <cellStyle name="40% - Accent2 4 4 2 2" xfId="622"/>
    <cellStyle name="40% - Accent2 4 4 3" xfId="623"/>
    <cellStyle name="40% - Accent2 5" xfId="624"/>
    <cellStyle name="40% - Accent2 5 2" xfId="625"/>
    <cellStyle name="40% - Accent2 5 2 2" xfId="626"/>
    <cellStyle name="40% - Accent2 5 2 2 2" xfId="627"/>
    <cellStyle name="40% - Accent2 5 2 3" xfId="628"/>
    <cellStyle name="40% - Accent2 5 3" xfId="629"/>
    <cellStyle name="40% - Accent2 5 3 2" xfId="630"/>
    <cellStyle name="40% - Accent2 5 4" xfId="631"/>
    <cellStyle name="40% - Accent2 6" xfId="632"/>
    <cellStyle name="40% - Accent2 6 2" xfId="633"/>
    <cellStyle name="40% - Accent2 6 2 2" xfId="634"/>
    <cellStyle name="40% - Accent2 6 2 2 2" xfId="635"/>
    <cellStyle name="40% - Accent2 6 2 3" xfId="636"/>
    <cellStyle name="40% - Accent2 6 3" xfId="637"/>
    <cellStyle name="40% - Accent2 6 3 2" xfId="638"/>
    <cellStyle name="40% - Accent2 6 4" xfId="639"/>
    <cellStyle name="40% - Accent2 7" xfId="640"/>
    <cellStyle name="40% - Accent2 7 2" xfId="641"/>
    <cellStyle name="40% - Accent2 7 2 2" xfId="642"/>
    <cellStyle name="40% - Accent2 7 2 2 2" xfId="643"/>
    <cellStyle name="40% - Accent2 7 2 3" xfId="644"/>
    <cellStyle name="40% - Accent2 7 3" xfId="645"/>
    <cellStyle name="40% - Accent2 7 3 2" xfId="646"/>
    <cellStyle name="40% - Accent2 7 4" xfId="647"/>
    <cellStyle name="40% - Accent2 8" xfId="648"/>
    <cellStyle name="40% - Accent2 8 2" xfId="649"/>
    <cellStyle name="40% - Accent2 8 2 2" xfId="650"/>
    <cellStyle name="40% - Accent2 8 2 2 2" xfId="651"/>
    <cellStyle name="40% - Accent2 8 2 3" xfId="652"/>
    <cellStyle name="40% - Accent2 8 3" xfId="653"/>
    <cellStyle name="40% - Accent2 8 3 2" xfId="654"/>
    <cellStyle name="40% - Accent2 8 4" xfId="655"/>
    <cellStyle name="40% - Accent2 9" xfId="656"/>
    <cellStyle name="40% - Accent2 9 2" xfId="657"/>
    <cellStyle name="40% - Accent2 9 2 2" xfId="658"/>
    <cellStyle name="40% - Accent2 9 3" xfId="659"/>
    <cellStyle name="40% - Accent3 2" xfId="660"/>
    <cellStyle name="40% - Accent3 2 2" xfId="661"/>
    <cellStyle name="40% - Accent3 2 2 2" xfId="662"/>
    <cellStyle name="40% - Accent3 2 2 2 2" xfId="663"/>
    <cellStyle name="40% - Accent3 2 2 3" xfId="664"/>
    <cellStyle name="40% - Accent3 2 3" xfId="665"/>
    <cellStyle name="40% - Accent3 2 4" xfId="666"/>
    <cellStyle name="40% - Accent3 2 4 2" xfId="667"/>
    <cellStyle name="40% - Accent3 2 5" xfId="668"/>
    <cellStyle name="40% - Accent3 2 6" xfId="669"/>
    <cellStyle name="40% - Accent3 3" xfId="670"/>
    <cellStyle name="40% - Accent3 3 2" xfId="671"/>
    <cellStyle name="40% - Accent3 3 2 2" xfId="672"/>
    <cellStyle name="40% - Accent3 3 3" xfId="673"/>
    <cellStyle name="40% - Accent3 3 4" xfId="674"/>
    <cellStyle name="40% - Accent3 3 4 2" xfId="675"/>
    <cellStyle name="40% - Accent3 3 4 2 2" xfId="676"/>
    <cellStyle name="40% - Accent3 3 4 3" xfId="677"/>
    <cellStyle name="40% - Accent3 4" xfId="678"/>
    <cellStyle name="40% - Accent3 4 2" xfId="679"/>
    <cellStyle name="40% - Accent3 4 2 2" xfId="680"/>
    <cellStyle name="40% - Accent3 4 3" xfId="681"/>
    <cellStyle name="40% - Accent3 4 4" xfId="682"/>
    <cellStyle name="40% - Accent3 4 4 2" xfId="683"/>
    <cellStyle name="40% - Accent3 4 4 2 2" xfId="684"/>
    <cellStyle name="40% - Accent3 4 4 3" xfId="685"/>
    <cellStyle name="40% - Accent3 5" xfId="686"/>
    <cellStyle name="40% - Accent3 5 2" xfId="687"/>
    <cellStyle name="40% - Accent3 5 2 2" xfId="688"/>
    <cellStyle name="40% - Accent3 5 2 2 2" xfId="689"/>
    <cellStyle name="40% - Accent3 5 2 3" xfId="690"/>
    <cellStyle name="40% - Accent3 5 3" xfId="691"/>
    <cellStyle name="40% - Accent3 5 3 2" xfId="692"/>
    <cellStyle name="40% - Accent3 5 4" xfId="693"/>
    <cellStyle name="40% - Accent3 6" xfId="694"/>
    <cellStyle name="40% - Accent3 6 2" xfId="695"/>
    <cellStyle name="40% - Accent3 6 2 2" xfId="696"/>
    <cellStyle name="40% - Accent3 6 2 2 2" xfId="697"/>
    <cellStyle name="40% - Accent3 6 2 3" xfId="698"/>
    <cellStyle name="40% - Accent3 6 3" xfId="699"/>
    <cellStyle name="40% - Accent3 6 3 2" xfId="700"/>
    <cellStyle name="40% - Accent3 6 4" xfId="701"/>
    <cellStyle name="40% - Accent3 7" xfId="702"/>
    <cellStyle name="40% - Accent3 7 2" xfId="703"/>
    <cellStyle name="40% - Accent3 7 2 2" xfId="704"/>
    <cellStyle name="40% - Accent3 7 2 2 2" xfId="705"/>
    <cellStyle name="40% - Accent3 7 2 3" xfId="706"/>
    <cellStyle name="40% - Accent3 7 3" xfId="707"/>
    <cellStyle name="40% - Accent3 7 3 2" xfId="708"/>
    <cellStyle name="40% - Accent3 7 4" xfId="709"/>
    <cellStyle name="40% - Accent3 8" xfId="710"/>
    <cellStyle name="40% - Accent3 8 2" xfId="711"/>
    <cellStyle name="40% - Accent3 8 2 2" xfId="712"/>
    <cellStyle name="40% - Accent3 8 2 2 2" xfId="713"/>
    <cellStyle name="40% - Accent3 8 2 3" xfId="714"/>
    <cellStyle name="40% - Accent3 8 3" xfId="715"/>
    <cellStyle name="40% - Accent3 8 3 2" xfId="716"/>
    <cellStyle name="40% - Accent3 8 4" xfId="717"/>
    <cellStyle name="40% - Accent3 9" xfId="718"/>
    <cellStyle name="40% - Accent3 9 2" xfId="719"/>
    <cellStyle name="40% - Accent3 9 2 2" xfId="720"/>
    <cellStyle name="40% - Accent3 9 3" xfId="721"/>
    <cellStyle name="40% - Accent4 2" xfId="722"/>
    <cellStyle name="40% - Accent4 2 2" xfId="723"/>
    <cellStyle name="40% - Accent4 2 2 2" xfId="724"/>
    <cellStyle name="40% - Accent4 2 2 2 2" xfId="725"/>
    <cellStyle name="40% - Accent4 2 2 3" xfId="726"/>
    <cellStyle name="40% - Accent4 2 3" xfId="727"/>
    <cellStyle name="40% - Accent4 2 4" xfId="728"/>
    <cellStyle name="40% - Accent4 2 4 2" xfId="729"/>
    <cellStyle name="40% - Accent4 2 5" xfId="730"/>
    <cellStyle name="40% - Accent4 2 6" xfId="731"/>
    <cellStyle name="40% - Accent4 3" xfId="732"/>
    <cellStyle name="40% - Accent4 3 2" xfId="733"/>
    <cellStyle name="40% - Accent4 3 2 2" xfId="734"/>
    <cellStyle name="40% - Accent4 3 3" xfId="735"/>
    <cellStyle name="40% - Accent4 3 4" xfId="736"/>
    <cellStyle name="40% - Accent4 3 4 2" xfId="737"/>
    <cellStyle name="40% - Accent4 3 4 2 2" xfId="738"/>
    <cellStyle name="40% - Accent4 3 4 3" xfId="739"/>
    <cellStyle name="40% - Accent4 4" xfId="740"/>
    <cellStyle name="40% - Accent4 4 2" xfId="741"/>
    <cellStyle name="40% - Accent4 4 2 2" xfId="742"/>
    <cellStyle name="40% - Accent4 4 3" xfId="743"/>
    <cellStyle name="40% - Accent4 4 4" xfId="744"/>
    <cellStyle name="40% - Accent4 4 4 2" xfId="745"/>
    <cellStyle name="40% - Accent4 4 4 2 2" xfId="746"/>
    <cellStyle name="40% - Accent4 4 4 3" xfId="747"/>
    <cellStyle name="40% - Accent4 5" xfId="748"/>
    <cellStyle name="40% - Accent4 5 2" xfId="749"/>
    <cellStyle name="40% - Accent4 5 2 2" xfId="750"/>
    <cellStyle name="40% - Accent4 5 2 2 2" xfId="751"/>
    <cellStyle name="40% - Accent4 5 2 3" xfId="752"/>
    <cellStyle name="40% - Accent4 5 3" xfId="753"/>
    <cellStyle name="40% - Accent4 5 3 2" xfId="754"/>
    <cellStyle name="40% - Accent4 5 4" xfId="755"/>
    <cellStyle name="40% - Accent4 6" xfId="756"/>
    <cellStyle name="40% - Accent4 6 2" xfId="757"/>
    <cellStyle name="40% - Accent4 6 2 2" xfId="758"/>
    <cellStyle name="40% - Accent4 6 2 2 2" xfId="759"/>
    <cellStyle name="40% - Accent4 6 2 3" xfId="760"/>
    <cellStyle name="40% - Accent4 6 3" xfId="761"/>
    <cellStyle name="40% - Accent4 6 3 2" xfId="762"/>
    <cellStyle name="40% - Accent4 6 4" xfId="763"/>
    <cellStyle name="40% - Accent4 7" xfId="764"/>
    <cellStyle name="40% - Accent4 7 2" xfId="765"/>
    <cellStyle name="40% - Accent4 7 2 2" xfId="766"/>
    <cellStyle name="40% - Accent4 7 2 2 2" xfId="767"/>
    <cellStyle name="40% - Accent4 7 2 3" xfId="768"/>
    <cellStyle name="40% - Accent4 7 3" xfId="769"/>
    <cellStyle name="40% - Accent4 7 3 2" xfId="770"/>
    <cellStyle name="40% - Accent4 7 4" xfId="771"/>
    <cellStyle name="40% - Accent4 8" xfId="772"/>
    <cellStyle name="40% - Accent4 8 2" xfId="773"/>
    <cellStyle name="40% - Accent4 8 2 2" xfId="774"/>
    <cellStyle name="40% - Accent4 8 2 2 2" xfId="775"/>
    <cellStyle name="40% - Accent4 8 2 3" xfId="776"/>
    <cellStyle name="40% - Accent4 8 3" xfId="777"/>
    <cellStyle name="40% - Accent4 8 3 2" xfId="778"/>
    <cellStyle name="40% - Accent4 8 4" xfId="779"/>
    <cellStyle name="40% - Accent4 9" xfId="780"/>
    <cellStyle name="40% - Accent4 9 2" xfId="781"/>
    <cellStyle name="40% - Accent4 9 2 2" xfId="782"/>
    <cellStyle name="40% - Accent4 9 3" xfId="783"/>
    <cellStyle name="40% - Accent5 2" xfId="784"/>
    <cellStyle name="40% - Accent5 2 2" xfId="785"/>
    <cellStyle name="40% - Accent5 2 2 2" xfId="786"/>
    <cellStyle name="40% - Accent5 2 2 2 2" xfId="787"/>
    <cellStyle name="40% - Accent5 2 2 3" xfId="788"/>
    <cellStyle name="40% - Accent5 2 3" xfId="789"/>
    <cellStyle name="40% - Accent5 2 4" xfId="790"/>
    <cellStyle name="40% - Accent5 2 4 2" xfId="791"/>
    <cellStyle name="40% - Accent5 2 5" xfId="792"/>
    <cellStyle name="40% - Accent5 2 6" xfId="793"/>
    <cellStyle name="40% - Accent5 3" xfId="794"/>
    <cellStyle name="40% - Accent5 3 2" xfId="795"/>
    <cellStyle name="40% - Accent5 3 2 2" xfId="796"/>
    <cellStyle name="40% - Accent5 3 3" xfId="797"/>
    <cellStyle name="40% - Accent5 3 4" xfId="798"/>
    <cellStyle name="40% - Accent5 3 4 2" xfId="799"/>
    <cellStyle name="40% - Accent5 3 4 2 2" xfId="800"/>
    <cellStyle name="40% - Accent5 3 4 3" xfId="801"/>
    <cellStyle name="40% - Accent5 4" xfId="802"/>
    <cellStyle name="40% - Accent5 4 2" xfId="803"/>
    <cellStyle name="40% - Accent5 4 2 2" xfId="804"/>
    <cellStyle name="40% - Accent5 4 3" xfId="805"/>
    <cellStyle name="40% - Accent5 4 4" xfId="806"/>
    <cellStyle name="40% - Accent5 4 4 2" xfId="807"/>
    <cellStyle name="40% - Accent5 4 4 2 2" xfId="808"/>
    <cellStyle name="40% - Accent5 4 4 3" xfId="809"/>
    <cellStyle name="40% - Accent5 5" xfId="810"/>
    <cellStyle name="40% - Accent5 5 2" xfId="811"/>
    <cellStyle name="40% - Accent5 5 2 2" xfId="812"/>
    <cellStyle name="40% - Accent5 5 2 2 2" xfId="813"/>
    <cellStyle name="40% - Accent5 5 2 3" xfId="814"/>
    <cellStyle name="40% - Accent5 5 3" xfId="815"/>
    <cellStyle name="40% - Accent5 5 3 2" xfId="816"/>
    <cellStyle name="40% - Accent5 5 4" xfId="817"/>
    <cellStyle name="40% - Accent5 6" xfId="818"/>
    <cellStyle name="40% - Accent5 6 2" xfId="819"/>
    <cellStyle name="40% - Accent5 6 2 2" xfId="820"/>
    <cellStyle name="40% - Accent5 6 2 2 2" xfId="821"/>
    <cellStyle name="40% - Accent5 6 2 3" xfId="822"/>
    <cellStyle name="40% - Accent5 6 3" xfId="823"/>
    <cellStyle name="40% - Accent5 6 3 2" xfId="824"/>
    <cellStyle name="40% - Accent5 6 4" xfId="825"/>
    <cellStyle name="40% - Accent5 7" xfId="826"/>
    <cellStyle name="40% - Accent5 7 2" xfId="827"/>
    <cellStyle name="40% - Accent5 7 2 2" xfId="828"/>
    <cellStyle name="40% - Accent5 7 2 2 2" xfId="829"/>
    <cellStyle name="40% - Accent5 7 2 3" xfId="830"/>
    <cellStyle name="40% - Accent5 7 3" xfId="831"/>
    <cellStyle name="40% - Accent5 7 3 2" xfId="832"/>
    <cellStyle name="40% - Accent5 7 4" xfId="833"/>
    <cellStyle name="40% - Accent5 8" xfId="834"/>
    <cellStyle name="40% - Accent5 8 2" xfId="835"/>
    <cellStyle name="40% - Accent5 8 2 2" xfId="836"/>
    <cellStyle name="40% - Accent5 8 2 2 2" xfId="837"/>
    <cellStyle name="40% - Accent5 8 2 3" xfId="838"/>
    <cellStyle name="40% - Accent5 8 3" xfId="839"/>
    <cellStyle name="40% - Accent5 8 3 2" xfId="840"/>
    <cellStyle name="40% - Accent5 8 4" xfId="841"/>
    <cellStyle name="40% - Accent5 9" xfId="842"/>
    <cellStyle name="40% - Accent5 9 2" xfId="843"/>
    <cellStyle name="40% - Accent5 9 2 2" xfId="844"/>
    <cellStyle name="40% - Accent5 9 3" xfId="845"/>
    <cellStyle name="40% - Accent6 2" xfId="846"/>
    <cellStyle name="40% - Accent6 2 2" xfId="847"/>
    <cellStyle name="40% - Accent6 2 2 2" xfId="848"/>
    <cellStyle name="40% - Accent6 2 2 2 2" xfId="849"/>
    <cellStyle name="40% - Accent6 2 2 3" xfId="850"/>
    <cellStyle name="40% - Accent6 2 3" xfId="851"/>
    <cellStyle name="40% - Accent6 2 4" xfId="852"/>
    <cellStyle name="40% - Accent6 2 4 2" xfId="853"/>
    <cellStyle name="40% - Accent6 2 5" xfId="854"/>
    <cellStyle name="40% - Accent6 2 6" xfId="855"/>
    <cellStyle name="40% - Accent6 3" xfId="856"/>
    <cellStyle name="40% - Accent6 3 2" xfId="857"/>
    <cellStyle name="40% - Accent6 3 2 2" xfId="858"/>
    <cellStyle name="40% - Accent6 3 3" xfId="859"/>
    <cellStyle name="40% - Accent6 3 4" xfId="860"/>
    <cellStyle name="40% - Accent6 3 4 2" xfId="861"/>
    <cellStyle name="40% - Accent6 3 4 2 2" xfId="862"/>
    <cellStyle name="40% - Accent6 3 4 3" xfId="863"/>
    <cellStyle name="40% - Accent6 4" xfId="864"/>
    <cellStyle name="40% - Accent6 4 2" xfId="865"/>
    <cellStyle name="40% - Accent6 4 2 2" xfId="866"/>
    <cellStyle name="40% - Accent6 4 3" xfId="867"/>
    <cellStyle name="40% - Accent6 4 4" xfId="868"/>
    <cellStyle name="40% - Accent6 4 4 2" xfId="869"/>
    <cellStyle name="40% - Accent6 4 4 2 2" xfId="870"/>
    <cellStyle name="40% - Accent6 4 4 3" xfId="871"/>
    <cellStyle name="40% - Accent6 5" xfId="872"/>
    <cellStyle name="40% - Accent6 5 2" xfId="873"/>
    <cellStyle name="40% - Accent6 5 2 2" xfId="874"/>
    <cellStyle name="40% - Accent6 5 2 2 2" xfId="875"/>
    <cellStyle name="40% - Accent6 5 2 3" xfId="876"/>
    <cellStyle name="40% - Accent6 5 3" xfId="877"/>
    <cellStyle name="40% - Accent6 5 3 2" xfId="878"/>
    <cellStyle name="40% - Accent6 5 4" xfId="879"/>
    <cellStyle name="40% - Accent6 6" xfId="880"/>
    <cellStyle name="40% - Accent6 6 2" xfId="881"/>
    <cellStyle name="40% - Accent6 6 2 2" xfId="882"/>
    <cellStyle name="40% - Accent6 6 2 2 2" xfId="883"/>
    <cellStyle name="40% - Accent6 6 2 3" xfId="884"/>
    <cellStyle name="40% - Accent6 6 3" xfId="885"/>
    <cellStyle name="40% - Accent6 6 3 2" xfId="886"/>
    <cellStyle name="40% - Accent6 6 4" xfId="887"/>
    <cellStyle name="40% - Accent6 7" xfId="888"/>
    <cellStyle name="40% - Accent6 7 2" xfId="889"/>
    <cellStyle name="40% - Accent6 7 2 2" xfId="890"/>
    <cellStyle name="40% - Accent6 7 2 2 2" xfId="891"/>
    <cellStyle name="40% - Accent6 7 2 3" xfId="892"/>
    <cellStyle name="40% - Accent6 7 3" xfId="893"/>
    <cellStyle name="40% - Accent6 7 3 2" xfId="894"/>
    <cellStyle name="40% - Accent6 7 4" xfId="895"/>
    <cellStyle name="40% - Accent6 8" xfId="896"/>
    <cellStyle name="40% - Accent6 8 2" xfId="897"/>
    <cellStyle name="40% - Accent6 8 2 2" xfId="898"/>
    <cellStyle name="40% - Accent6 8 2 2 2" xfId="899"/>
    <cellStyle name="40% - Accent6 8 2 3" xfId="900"/>
    <cellStyle name="40% - Accent6 8 3" xfId="901"/>
    <cellStyle name="40% - Accent6 8 3 2" xfId="902"/>
    <cellStyle name="40% - Accent6 8 4" xfId="903"/>
    <cellStyle name="40% - Accent6 9" xfId="904"/>
    <cellStyle name="40% - Accent6 9 2" xfId="905"/>
    <cellStyle name="40% - Accent6 9 2 2" xfId="906"/>
    <cellStyle name="40% - Accent6 9 3" xfId="907"/>
    <cellStyle name="60% - Accent1 2" xfId="908"/>
    <cellStyle name="60% - Accent1 2 2" xfId="909"/>
    <cellStyle name="60% - Accent1 2 3" xfId="910"/>
    <cellStyle name="60% - Accent1 3" xfId="911"/>
    <cellStyle name="60% - Accent1 4" xfId="912"/>
    <cellStyle name="60% - Accent1 5" xfId="913"/>
    <cellStyle name="60% - Accent1 6" xfId="914"/>
    <cellStyle name="60% - Accent1 7" xfId="915"/>
    <cellStyle name="60% - Accent1 8" xfId="916"/>
    <cellStyle name="60% - Accent2 2" xfId="917"/>
    <cellStyle name="60% - Accent2 2 2" xfId="918"/>
    <cellStyle name="60% - Accent2 2 3" xfId="919"/>
    <cellStyle name="60% - Accent2 3" xfId="920"/>
    <cellStyle name="60% - Accent2 4" xfId="921"/>
    <cellStyle name="60% - Accent2 5" xfId="922"/>
    <cellStyle name="60% - Accent2 6" xfId="923"/>
    <cellStyle name="60% - Accent2 7" xfId="924"/>
    <cellStyle name="60% - Accent2 8" xfId="925"/>
    <cellStyle name="60% - Accent3 2" xfId="926"/>
    <cellStyle name="60% - Accent3 2 2" xfId="927"/>
    <cellStyle name="60% - Accent3 2 3" xfId="928"/>
    <cellStyle name="60% - Accent3 3" xfId="929"/>
    <cellStyle name="60% - Accent3 4" xfId="930"/>
    <cellStyle name="60% - Accent3 5" xfId="931"/>
    <cellStyle name="60% - Accent3 6" xfId="932"/>
    <cellStyle name="60% - Accent3 7" xfId="933"/>
    <cellStyle name="60% - Accent3 8" xfId="934"/>
    <cellStyle name="60% - Accent4 2" xfId="935"/>
    <cellStyle name="60% - Accent4 2 2" xfId="936"/>
    <cellStyle name="60% - Accent4 2 3" xfId="937"/>
    <cellStyle name="60% - Accent4 3" xfId="938"/>
    <cellStyle name="60% - Accent4 4" xfId="939"/>
    <cellStyle name="60% - Accent4 5" xfId="940"/>
    <cellStyle name="60% - Accent4 6" xfId="941"/>
    <cellStyle name="60% - Accent4 7" xfId="942"/>
    <cellStyle name="60% - Accent4 8" xfId="943"/>
    <cellStyle name="60% - Accent5 2" xfId="944"/>
    <cellStyle name="60% - Accent5 2 2" xfId="945"/>
    <cellStyle name="60% - Accent5 2 3" xfId="946"/>
    <cellStyle name="60% - Accent5 3" xfId="947"/>
    <cellStyle name="60% - Accent5 4" xfId="948"/>
    <cellStyle name="60% - Accent5 5" xfId="949"/>
    <cellStyle name="60% - Accent5 6" xfId="950"/>
    <cellStyle name="60% - Accent5 7" xfId="951"/>
    <cellStyle name="60% - Accent5 8" xfId="952"/>
    <cellStyle name="60% - Accent6 2" xfId="953"/>
    <cellStyle name="60% - Accent6 2 2" xfId="954"/>
    <cellStyle name="60% - Accent6 2 3" xfId="955"/>
    <cellStyle name="60% - Accent6 3" xfId="956"/>
    <cellStyle name="60% - Accent6 4" xfId="957"/>
    <cellStyle name="60% - Accent6 5" xfId="958"/>
    <cellStyle name="60% - Accent6 6" xfId="959"/>
    <cellStyle name="60% - Accent6 7" xfId="960"/>
    <cellStyle name="60% - Accent6 8" xfId="961"/>
    <cellStyle name="Accent1 2" xfId="962"/>
    <cellStyle name="Accent1 2 2" xfId="963"/>
    <cellStyle name="Accent1 2 3" xfId="964"/>
    <cellStyle name="Accent1 3" xfId="965"/>
    <cellStyle name="Accent1 4" xfId="966"/>
    <cellStyle name="Accent1 5" xfId="967"/>
    <cellStyle name="Accent1 6" xfId="968"/>
    <cellStyle name="Accent1 7" xfId="969"/>
    <cellStyle name="Accent1 8" xfId="970"/>
    <cellStyle name="Accent2 2" xfId="971"/>
    <cellStyle name="Accent2 2 2" xfId="972"/>
    <cellStyle name="Accent2 2 3" xfId="973"/>
    <cellStyle name="Accent2 3" xfId="974"/>
    <cellStyle name="Accent2 4" xfId="975"/>
    <cellStyle name="Accent2 5" xfId="976"/>
    <cellStyle name="Accent2 6" xfId="977"/>
    <cellStyle name="Accent2 7" xfId="978"/>
    <cellStyle name="Accent2 8" xfId="979"/>
    <cellStyle name="Accent3 2" xfId="980"/>
    <cellStyle name="Accent3 2 2" xfId="981"/>
    <cellStyle name="Accent3 2 3" xfId="982"/>
    <cellStyle name="Accent3 3" xfId="983"/>
    <cellStyle name="Accent3 4" xfId="984"/>
    <cellStyle name="Accent3 5" xfId="985"/>
    <cellStyle name="Accent3 6" xfId="986"/>
    <cellStyle name="Accent3 7" xfId="987"/>
    <cellStyle name="Accent3 8" xfId="988"/>
    <cellStyle name="Accent4 2" xfId="989"/>
    <cellStyle name="Accent4 2 2" xfId="990"/>
    <cellStyle name="Accent4 2 3" xfId="991"/>
    <cellStyle name="Accent4 3" xfId="992"/>
    <cellStyle name="Accent4 4" xfId="993"/>
    <cellStyle name="Accent4 5" xfId="994"/>
    <cellStyle name="Accent4 6" xfId="995"/>
    <cellStyle name="Accent4 7" xfId="996"/>
    <cellStyle name="Accent4 8" xfId="997"/>
    <cellStyle name="Accent5 2" xfId="998"/>
    <cellStyle name="Accent5 2 2" xfId="999"/>
    <cellStyle name="Accent5 3" xfId="1000"/>
    <cellStyle name="Accent5 4" xfId="1001"/>
    <cellStyle name="Accent5 5" xfId="1002"/>
    <cellStyle name="Accent5 6" xfId="1003"/>
    <cellStyle name="Accent5 7" xfId="1004"/>
    <cellStyle name="Accent5 8" xfId="1005"/>
    <cellStyle name="Accent6 2" xfId="1006"/>
    <cellStyle name="Accent6 2 2" xfId="1007"/>
    <cellStyle name="Accent6 2 3" xfId="1008"/>
    <cellStyle name="Accent6 3" xfId="1009"/>
    <cellStyle name="Accent6 4" xfId="1010"/>
    <cellStyle name="Accent6 5" xfId="1011"/>
    <cellStyle name="Accent6 6" xfId="1012"/>
    <cellStyle name="Accent6 7" xfId="1013"/>
    <cellStyle name="Accent6 8" xfId="1014"/>
    <cellStyle name="Alignment - Nuku" xfId="1015"/>
    <cellStyle name="AM Standard" xfId="1"/>
    <cellStyle name="Bad 2" xfId="1016"/>
    <cellStyle name="Bad 2 2" xfId="1017"/>
    <cellStyle name="Bad 2 3" xfId="1018"/>
    <cellStyle name="Bad 3" xfId="1019"/>
    <cellStyle name="Bad 4" xfId="1020"/>
    <cellStyle name="Bad 5" xfId="1021"/>
    <cellStyle name="Bad 6" xfId="1022"/>
    <cellStyle name="Bad 7" xfId="1023"/>
    <cellStyle name="Bad 8" xfId="1024"/>
    <cellStyle name="Blank" xfId="1025"/>
    <cellStyle name="Calculated" xfId="1026"/>
    <cellStyle name="Calculation 2" xfId="1027"/>
    <cellStyle name="Calculation 2 2" xfId="1028"/>
    <cellStyle name="Calculation 2 3" xfId="1029"/>
    <cellStyle name="Calculation 3" xfId="1030"/>
    <cellStyle name="Calculation 4" xfId="1031"/>
    <cellStyle name="Calculation 5" xfId="1032"/>
    <cellStyle name="Calculation 6" xfId="1033"/>
    <cellStyle name="Calculation 7" xfId="1034"/>
    <cellStyle name="Calculation 8" xfId="1035"/>
    <cellStyle name="Check Cell 2" xfId="1036"/>
    <cellStyle name="Check Cell 2 2" xfId="1037"/>
    <cellStyle name="Check Cell 3" xfId="1038"/>
    <cellStyle name="Check Cell 4" xfId="1039"/>
    <cellStyle name="Check Cell 5" xfId="1040"/>
    <cellStyle name="Check Cell 6" xfId="1041"/>
    <cellStyle name="Check Cell 7" xfId="1042"/>
    <cellStyle name="Check Cell 8" xfId="1043"/>
    <cellStyle name="Comma - ntj" xfId="1044"/>
    <cellStyle name="Comma - ntj 2" xfId="1045"/>
    <cellStyle name="Comma - nuku" xfId="1046"/>
    <cellStyle name="Comma [0] - ntj" xfId="1047"/>
    <cellStyle name="Comma [0] - nuku" xfId="1048"/>
    <cellStyle name="Comma [0] 10" xfId="1049"/>
    <cellStyle name="Comma [0] 11" xfId="1050"/>
    <cellStyle name="Comma [0] 12" xfId="1051"/>
    <cellStyle name="Comma [0] 13" xfId="1052"/>
    <cellStyle name="Comma [0] 14" xfId="1053"/>
    <cellStyle name="Comma [0] 15" xfId="1054"/>
    <cellStyle name="Comma [0] 16" xfId="1055"/>
    <cellStyle name="Comma [0] 17" xfId="1056"/>
    <cellStyle name="Comma [0] 18" xfId="1057"/>
    <cellStyle name="Comma [0] 19" xfId="1058"/>
    <cellStyle name="Comma [0] 19 2" xfId="2028"/>
    <cellStyle name="Comma [0] 19 3" xfId="2074"/>
    <cellStyle name="Comma [0] 2" xfId="2"/>
    <cellStyle name="Comma [0] 2 2" xfId="1059"/>
    <cellStyle name="Comma [0] 2 2 2" xfId="1060"/>
    <cellStyle name="Comma [0] 2 2 2 2" xfId="1061"/>
    <cellStyle name="Comma [0] 2 2 3" xfId="1062"/>
    <cellStyle name="Comma [0] 2 3" xfId="1063"/>
    <cellStyle name="Comma [0] 2 3 2" xfId="1064"/>
    <cellStyle name="Comma [0] 2 3 2 2" xfId="1065"/>
    <cellStyle name="Comma [0] 2 3 3" xfId="1066"/>
    <cellStyle name="Comma [0] 2 4" xfId="1067"/>
    <cellStyle name="Comma [0] 2 4 2" xfId="1068"/>
    <cellStyle name="Comma [0] 2 4 2 2" xfId="1069"/>
    <cellStyle name="Comma [0] 2 4 3" xfId="1070"/>
    <cellStyle name="Comma [0] 2 5" xfId="1071"/>
    <cellStyle name="Comma [0] 2 5 2" xfId="1072"/>
    <cellStyle name="Comma [0] 2 5 2 2" xfId="1073"/>
    <cellStyle name="Comma [0] 2 5 3" xfId="1074"/>
    <cellStyle name="Comma [0] 20" xfId="1075"/>
    <cellStyle name="Comma [0] 20 2" xfId="2029"/>
    <cellStyle name="Comma [0] 20 3" xfId="2075"/>
    <cellStyle name="Comma [0] 3" xfId="3"/>
    <cellStyle name="Comma [0] 3 2" xfId="1076"/>
    <cellStyle name="Comma [0] 3 2 2" xfId="1077"/>
    <cellStyle name="Comma [0] 3 2 2 2" xfId="1078"/>
    <cellStyle name="Comma [0] 3 2 3" xfId="1079"/>
    <cellStyle name="Comma [0] 4" xfId="1080"/>
    <cellStyle name="Comma [0] 4 2" xfId="1081"/>
    <cellStyle name="Comma [0] 4 2 2" xfId="1082"/>
    <cellStyle name="Comma [0] 4 3" xfId="1083"/>
    <cellStyle name="Comma [0] 5" xfId="1084"/>
    <cellStyle name="Comma [0] 5 2" xfId="1085"/>
    <cellStyle name="Comma [0] 5 2 2" xfId="1086"/>
    <cellStyle name="Comma [0] 5 3" xfId="1087"/>
    <cellStyle name="Comma [0] 6" xfId="1088"/>
    <cellStyle name="Comma [0] 6 2" xfId="1089"/>
    <cellStyle name="Comma [0] 7" xfId="1090"/>
    <cellStyle name="Comma [0] 7 2" xfId="1091"/>
    <cellStyle name="Comma [0] 7 2 2" xfId="1092"/>
    <cellStyle name="Comma [0] 7 3" xfId="1093"/>
    <cellStyle name="Comma [0] 8" xfId="1094"/>
    <cellStyle name="Comma [0] 8 2" xfId="1095"/>
    <cellStyle name="Comma [0] 8 2 2" xfId="1096"/>
    <cellStyle name="Comma [0] 8 3" xfId="1097"/>
    <cellStyle name="Comma [0] 9" xfId="1098"/>
    <cellStyle name="Comma [0] 9 2" xfId="1099"/>
    <cellStyle name="Comma [0] 9 2 2" xfId="1100"/>
    <cellStyle name="Comma [0] 9 3" xfId="1101"/>
    <cellStyle name="Comma [1]" xfId="4"/>
    <cellStyle name="Comma [1] 2" xfId="5"/>
    <cellStyle name="Comma [1] 3" xfId="6"/>
    <cellStyle name="Comma [2]" xfId="7"/>
    <cellStyle name="Comma [2] 2" xfId="8"/>
    <cellStyle name="Comma [2] 3" xfId="9"/>
    <cellStyle name="Comma [3]" xfId="1102"/>
    <cellStyle name="Comma [4]" xfId="10"/>
    <cellStyle name="Comma [5]" xfId="11"/>
    <cellStyle name="Comma 10" xfId="1103"/>
    <cellStyle name="Comma 10 2" xfId="1104"/>
    <cellStyle name="Comma 10 2 2" xfId="1105"/>
    <cellStyle name="Comma 10 2 2 2" xfId="1106"/>
    <cellStyle name="Comma 10 2 3" xfId="1107"/>
    <cellStyle name="Comma 10 3" xfId="1108"/>
    <cellStyle name="Comma 10 3 2" xfId="1109"/>
    <cellStyle name="Comma 10 4" xfId="1110"/>
    <cellStyle name="Comma 10 5" xfId="2005"/>
    <cellStyle name="Comma 10 6" xfId="2052"/>
    <cellStyle name="Comma 11" xfId="1111"/>
    <cellStyle name="Comma 11 2" xfId="1112"/>
    <cellStyle name="Comma 11 2 2" xfId="1113"/>
    <cellStyle name="Comma 11 2 2 2" xfId="1114"/>
    <cellStyle name="Comma 11 2 3" xfId="1115"/>
    <cellStyle name="Comma 11 3" xfId="1116"/>
    <cellStyle name="Comma 11 3 2" xfId="1117"/>
    <cellStyle name="Comma 11 4" xfId="1118"/>
    <cellStyle name="Comma 11 5" xfId="2006"/>
    <cellStyle name="Comma 11 6" xfId="2053"/>
    <cellStyle name="Comma 12" xfId="1119"/>
    <cellStyle name="Comma 12 2" xfId="1120"/>
    <cellStyle name="Comma 12 2 2" xfId="1121"/>
    <cellStyle name="Comma 12 3" xfId="1122"/>
    <cellStyle name="Comma 127" xfId="1123"/>
    <cellStyle name="Comma 127 2" xfId="1124"/>
    <cellStyle name="Comma 13" xfId="1125"/>
    <cellStyle name="Comma 13 2" xfId="1126"/>
    <cellStyle name="Comma 14" xfId="1127"/>
    <cellStyle name="Comma 14 2" xfId="1128"/>
    <cellStyle name="Comma 14 2 2" xfId="1129"/>
    <cellStyle name="Comma 14 3" xfId="1130"/>
    <cellStyle name="Comma 15" xfId="1131"/>
    <cellStyle name="Comma 16" xfId="1132"/>
    <cellStyle name="Comma 17" xfId="1133"/>
    <cellStyle name="Comma 18" xfId="1134"/>
    <cellStyle name="Comma 19" xfId="1135"/>
    <cellStyle name="Comma 19 2" xfId="2030"/>
    <cellStyle name="Comma 19 3" xfId="2076"/>
    <cellStyle name="Comma 2" xfId="12"/>
    <cellStyle name="Comma 2 10" xfId="1136"/>
    <cellStyle name="Comma 2 11" xfId="1137"/>
    <cellStyle name="Comma 2 2" xfId="1138"/>
    <cellStyle name="Comma 2 2 2" xfId="1139"/>
    <cellStyle name="Comma 2 2 2 2" xfId="1140"/>
    <cellStyle name="Comma 2 2 3" xfId="1141"/>
    <cellStyle name="Comma 2 2 3 2" xfId="1142"/>
    <cellStyle name="Comma 2 2 4" xfId="1143"/>
    <cellStyle name="Comma 2 2 4 2" xfId="1144"/>
    <cellStyle name="Comma 2 2 5" xfId="1145"/>
    <cellStyle name="Comma 2 2 5 2" xfId="1146"/>
    <cellStyle name="Comma 2 2 6" xfId="1147"/>
    <cellStyle name="Comma 2 3" xfId="1148"/>
    <cellStyle name="Comma 2 3 2" xfId="1149"/>
    <cellStyle name="Comma 2 3 2 2" xfId="1150"/>
    <cellStyle name="Comma 2 3 3" xfId="1151"/>
    <cellStyle name="Comma 2 3 3 2" xfId="1152"/>
    <cellStyle name="Comma 2 3 4" xfId="1153"/>
    <cellStyle name="Comma 2 3 4 2" xfId="1154"/>
    <cellStyle name="Comma 2 3 5" xfId="1155"/>
    <cellStyle name="Comma 2 4" xfId="1156"/>
    <cellStyle name="Comma 2 4 2" xfId="1157"/>
    <cellStyle name="Comma 2 4 2 2" xfId="1158"/>
    <cellStyle name="Comma 2 4 3" xfId="1159"/>
    <cellStyle name="Comma 2 4 3 2" xfId="1160"/>
    <cellStyle name="Comma 2 4 4" xfId="1161"/>
    <cellStyle name="Comma 2 4 4 2" xfId="1162"/>
    <cellStyle name="Comma 2 4 5" xfId="1163"/>
    <cellStyle name="Comma 2 4 5 2" xfId="1164"/>
    <cellStyle name="Comma 2 4 6" xfId="1165"/>
    <cellStyle name="Comma 2 5" xfId="1166"/>
    <cellStyle name="Comma 2 5 2" xfId="1167"/>
    <cellStyle name="Comma 2 5 2 2" xfId="1168"/>
    <cellStyle name="Comma 2 5 3" xfId="1169"/>
    <cellStyle name="Comma 2 6" xfId="1170"/>
    <cellStyle name="Comma 2 6 2" xfId="1171"/>
    <cellStyle name="Comma 2 7" xfId="1172"/>
    <cellStyle name="Comma 2 7 2" xfId="1173"/>
    <cellStyle name="Comma 2 8" xfId="1174"/>
    <cellStyle name="Comma 2 8 2" xfId="1175"/>
    <cellStyle name="Comma 2 8 2 2" xfId="1176"/>
    <cellStyle name="Comma 2 8 3" xfId="1177"/>
    <cellStyle name="Comma 2 9" xfId="1178"/>
    <cellStyle name="Comma 2_Menu" xfId="1179"/>
    <cellStyle name="Comma 20" xfId="1180"/>
    <cellStyle name="Comma 20 2" xfId="2031"/>
    <cellStyle name="Comma 20 3" xfId="2077"/>
    <cellStyle name="Comma 21" xfId="1181"/>
    <cellStyle name="Comma 22" xfId="1182"/>
    <cellStyle name="Comma 23" xfId="1183"/>
    <cellStyle name="Comma 24" xfId="1184"/>
    <cellStyle name="Comma 25" xfId="1185"/>
    <cellStyle name="Comma 26" xfId="1186"/>
    <cellStyle name="Comma 27" xfId="1187"/>
    <cellStyle name="Comma 28" xfId="1188"/>
    <cellStyle name="Comma 29" xfId="1189"/>
    <cellStyle name="Comma 3" xfId="13"/>
    <cellStyle name="Comma 3 10" xfId="1190"/>
    <cellStyle name="Comma 3 2" xfId="1191"/>
    <cellStyle name="Comma 3 2 2" xfId="1192"/>
    <cellStyle name="Comma 3 2 2 2" xfId="1193"/>
    <cellStyle name="Comma 3 2 3" xfId="1194"/>
    <cellStyle name="Comma 3 2 3 2" xfId="1195"/>
    <cellStyle name="Comma 3 2 4" xfId="1196"/>
    <cellStyle name="Comma 3 2 5" xfId="1197"/>
    <cellStyle name="Comma 3 2 5 2" xfId="1198"/>
    <cellStyle name="Comma 3 2 6" xfId="1199"/>
    <cellStyle name="Comma 3 3" xfId="1200"/>
    <cellStyle name="Comma 3 3 2" xfId="1201"/>
    <cellStyle name="Comma 3 3 2 2" xfId="1202"/>
    <cellStyle name="Comma 3 3 3" xfId="1203"/>
    <cellStyle name="Comma 3 3 3 2" xfId="1204"/>
    <cellStyle name="Comma 3 3 4" xfId="1205"/>
    <cellStyle name="Comma 3 3 4 2" xfId="1206"/>
    <cellStyle name="Comma 3 3 5" xfId="1207"/>
    <cellStyle name="Comma 3 4" xfId="1208"/>
    <cellStyle name="Comma 3 4 2" xfId="1209"/>
    <cellStyle name="Comma 3 4 2 2" xfId="1210"/>
    <cellStyle name="Comma 3 4 3" xfId="1211"/>
    <cellStyle name="Comma 3 4 3 2" xfId="1212"/>
    <cellStyle name="Comma 3 4 4" xfId="1213"/>
    <cellStyle name="Comma 3 4 4 2" xfId="1214"/>
    <cellStyle name="Comma 3 4 5" xfId="1215"/>
    <cellStyle name="Comma 3 5" xfId="1216"/>
    <cellStyle name="Comma 3 5 2" xfId="1217"/>
    <cellStyle name="Comma 3 5 2 2" xfId="1218"/>
    <cellStyle name="Comma 3 5 3" xfId="1219"/>
    <cellStyle name="Comma 3 6" xfId="1220"/>
    <cellStyle name="Comma 3 6 2" xfId="1221"/>
    <cellStyle name="Comma 3 6 2 2" xfId="1222"/>
    <cellStyle name="Comma 3 6 3" xfId="1223"/>
    <cellStyle name="Comma 3 7" xfId="1224"/>
    <cellStyle name="Comma 3 7 2" xfId="1225"/>
    <cellStyle name="Comma 3 7 2 2" xfId="1226"/>
    <cellStyle name="Comma 3 7 3" xfId="1227"/>
    <cellStyle name="Comma 3 8" xfId="1228"/>
    <cellStyle name="Comma 3 9" xfId="1229"/>
    <cellStyle name="Comma 30" xfId="1230"/>
    <cellStyle name="Comma 31" xfId="1231"/>
    <cellStyle name="Comma 32" xfId="1232"/>
    <cellStyle name="Comma 33" xfId="1233"/>
    <cellStyle name="Comma 34" xfId="1234"/>
    <cellStyle name="Comma 35" xfId="1235"/>
    <cellStyle name="Comma 36" xfId="1236"/>
    <cellStyle name="Comma 37" xfId="1237"/>
    <cellStyle name="Comma 38" xfId="1238"/>
    <cellStyle name="Comma 39" xfId="1239"/>
    <cellStyle name="Comma 4" xfId="1240"/>
    <cellStyle name="Comma 4 10" xfId="1241"/>
    <cellStyle name="Comma 4 11" xfId="1242"/>
    <cellStyle name="Comma 4 2" xfId="1243"/>
    <cellStyle name="Comma 4 2 2" xfId="1244"/>
    <cellStyle name="Comma 4 2 2 2" xfId="1245"/>
    <cellStyle name="Comma 4 2 2 2 2" xfId="1246"/>
    <cellStyle name="Comma 4 2 2 3" xfId="1247"/>
    <cellStyle name="Comma 4 2 3" xfId="1248"/>
    <cellStyle name="Comma 4 2 3 2" xfId="1249"/>
    <cellStyle name="Comma 4 2 4" xfId="1250"/>
    <cellStyle name="Comma 4 3" xfId="1251"/>
    <cellStyle name="Comma 4 3 2" xfId="1252"/>
    <cellStyle name="Comma 4 3 2 2" xfId="1253"/>
    <cellStyle name="Comma 4 3 3" xfId="1254"/>
    <cellStyle name="Comma 4 3 3 2" xfId="1255"/>
    <cellStyle name="Comma 4 3 4" xfId="1256"/>
    <cellStyle name="Comma 4 4" xfId="1257"/>
    <cellStyle name="Comma 4 4 2" xfId="1258"/>
    <cellStyle name="Comma 4 5" xfId="1259"/>
    <cellStyle name="Comma 4 5 2" xfId="1260"/>
    <cellStyle name="Comma 4 6" xfId="1261"/>
    <cellStyle name="Comma 4 6 2" xfId="1262"/>
    <cellStyle name="Comma 4 7" xfId="1263"/>
    <cellStyle name="Comma 4 7 2" xfId="1264"/>
    <cellStyle name="Comma 4 8" xfId="1265"/>
    <cellStyle name="Comma 4 8 2" xfId="1266"/>
    <cellStyle name="Comma 4 9" xfId="1267"/>
    <cellStyle name="Comma 4 9 2" xfId="1268"/>
    <cellStyle name="Comma 40" xfId="1269"/>
    <cellStyle name="Comma 41" xfId="1270"/>
    <cellStyle name="Comma 42" xfId="1271"/>
    <cellStyle name="Comma 43" xfId="1272"/>
    <cellStyle name="Comma 44" xfId="1273"/>
    <cellStyle name="Comma 45" xfId="1274"/>
    <cellStyle name="Comma 46" xfId="1275"/>
    <cellStyle name="Comma 47" xfId="1276"/>
    <cellStyle name="Comma 48" xfId="1277"/>
    <cellStyle name="Comma 49" xfId="1278"/>
    <cellStyle name="Comma 5" xfId="1279"/>
    <cellStyle name="Comma 5 2" xfId="1280"/>
    <cellStyle name="Comma 5 2 2" xfId="1281"/>
    <cellStyle name="Comma 5 2 2 2" xfId="1282"/>
    <cellStyle name="Comma 5 2 3" xfId="1283"/>
    <cellStyle name="Comma 5 2 3 2" xfId="1284"/>
    <cellStyle name="Comma 5 2 4" xfId="1285"/>
    <cellStyle name="Comma 5 3" xfId="1286"/>
    <cellStyle name="Comma 5 3 2" xfId="1287"/>
    <cellStyle name="Comma 5 3 2 2" xfId="1288"/>
    <cellStyle name="Comma 5 3 3" xfId="1289"/>
    <cellStyle name="Comma 5 4" xfId="1290"/>
    <cellStyle name="Comma 5 4 2" xfId="1291"/>
    <cellStyle name="Comma 5 4 2 2" xfId="1292"/>
    <cellStyle name="Comma 5 4 3" xfId="1293"/>
    <cellStyle name="Comma 5 5" xfId="1294"/>
    <cellStyle name="Comma 5 5 2" xfId="1295"/>
    <cellStyle name="Comma 5 6" xfId="1296"/>
    <cellStyle name="Comma 5 7" xfId="2007"/>
    <cellStyle name="Comma 5 8" xfId="2054"/>
    <cellStyle name="Comma 50" xfId="1297"/>
    <cellStyle name="Comma 51" xfId="1298"/>
    <cellStyle name="Comma 52" xfId="1299"/>
    <cellStyle name="Comma 6" xfId="1300"/>
    <cellStyle name="Comma 6 2" xfId="1301"/>
    <cellStyle name="Comma 6 2 2" xfId="1302"/>
    <cellStyle name="Comma 6 2 2 2" xfId="1303"/>
    <cellStyle name="Comma 6 2 3" xfId="1304"/>
    <cellStyle name="Comma 6 2 3 2" xfId="1305"/>
    <cellStyle name="Comma 6 2 4" xfId="1306"/>
    <cellStyle name="Comma 6 3" xfId="1307"/>
    <cellStyle name="Comma 6 3 2" xfId="1308"/>
    <cellStyle name="Comma 6 3 2 2" xfId="1309"/>
    <cellStyle name="Comma 6 3 3" xfId="1310"/>
    <cellStyle name="Comma 6 4" xfId="1311"/>
    <cellStyle name="Comma 6 4 2" xfId="1312"/>
    <cellStyle name="Comma 6 4 2 2" xfId="1313"/>
    <cellStyle name="Comma 6 4 3" xfId="1314"/>
    <cellStyle name="Comma 6 5" xfId="1315"/>
    <cellStyle name="Comma 6 5 2" xfId="1316"/>
    <cellStyle name="Comma 6 6" xfId="1317"/>
    <cellStyle name="Comma 6 7" xfId="2008"/>
    <cellStyle name="Comma 6 8" xfId="2055"/>
    <cellStyle name="Comma 7" xfId="1318"/>
    <cellStyle name="Comma 7 2" xfId="1319"/>
    <cellStyle name="Comma 7 2 2" xfId="1320"/>
    <cellStyle name="Comma 7 2 2 2" xfId="1321"/>
    <cellStyle name="Comma 7 2 3" xfId="1322"/>
    <cellStyle name="Comma 7 2 3 2" xfId="1323"/>
    <cellStyle name="Comma 7 2 4" xfId="1324"/>
    <cellStyle name="Comma 7 3" xfId="1325"/>
    <cellStyle name="Comma 7 3 2" xfId="1326"/>
    <cellStyle name="Comma 7 3 2 2" xfId="1327"/>
    <cellStyle name="Comma 7 3 3" xfId="1328"/>
    <cellStyle name="Comma 7 4" xfId="1329"/>
    <cellStyle name="Comma 7 4 2" xfId="1330"/>
    <cellStyle name="Comma 7 5" xfId="1331"/>
    <cellStyle name="Comma 7 5 2" xfId="1332"/>
    <cellStyle name="Comma 7 6" xfId="1333"/>
    <cellStyle name="Comma 7 7" xfId="2009"/>
    <cellStyle name="Comma 7 8" xfId="2056"/>
    <cellStyle name="Comma 8" xfId="1334"/>
    <cellStyle name="Comma 8 2" xfId="1335"/>
    <cellStyle name="Comma 8 2 2" xfId="1336"/>
    <cellStyle name="Comma 8 2 2 2" xfId="1337"/>
    <cellStyle name="Comma 8 2 2 2 2" xfId="1338"/>
    <cellStyle name="Comma 8 2 2 3" xfId="1339"/>
    <cellStyle name="Comma 8 2 3" xfId="1340"/>
    <cellStyle name="Comma 8 2 3 2" xfId="1341"/>
    <cellStyle name="Comma 8 2 4" xfId="1342"/>
    <cellStyle name="Comma 8 3" xfId="1343"/>
    <cellStyle name="Comma 8 3 2" xfId="1344"/>
    <cellStyle name="Comma 8 4" xfId="1345"/>
    <cellStyle name="Comma 8 5" xfId="2010"/>
    <cellStyle name="Comma 8 6" xfId="2057"/>
    <cellStyle name="Comma 9" xfId="1346"/>
    <cellStyle name="Comma 9 2" xfId="1347"/>
    <cellStyle name="Comma 9 2 2" xfId="1348"/>
    <cellStyle name="Comma 9 3" xfId="1349"/>
    <cellStyle name="Comma 9 3 2" xfId="1350"/>
    <cellStyle name="Comma 9 3 2 2" xfId="1351"/>
    <cellStyle name="Comma 9 3 3" xfId="1352"/>
    <cellStyle name="Comma 9 4" xfId="1353"/>
    <cellStyle name="Comma 9 4 2" xfId="1354"/>
    <cellStyle name="Comma 9 5" xfId="1355"/>
    <cellStyle name="Comma 9 6" xfId="2011"/>
    <cellStyle name="Comma 9 7" xfId="2058"/>
    <cellStyle name="Comma(0)" xfId="14"/>
    <cellStyle name="Comma(0) 2" xfId="15"/>
    <cellStyle name="Comma(2)" xfId="16"/>
    <cellStyle name="Comma(2) 2" xfId="17"/>
    <cellStyle name="Comma(2) 3" xfId="18"/>
    <cellStyle name="Comment" xfId="19"/>
    <cellStyle name="Comment Box" xfId="20"/>
    <cellStyle name="Comment Box 2" xfId="1356"/>
    <cellStyle name="Comment Box 3" xfId="1357"/>
    <cellStyle name="Commentary" xfId="21"/>
    <cellStyle name="CommentWrap" xfId="22"/>
    <cellStyle name="Company Heading" xfId="23"/>
    <cellStyle name="Company Name" xfId="24"/>
    <cellStyle name="Currency 2" xfId="1358"/>
    <cellStyle name="Currency 2 2" xfId="1359"/>
    <cellStyle name="Currency 2 2 2" xfId="1360"/>
    <cellStyle name="Currency 2 3" xfId="1361"/>
    <cellStyle name="Currency 2 3 2" xfId="1362"/>
    <cellStyle name="Currency 2 4" xfId="1363"/>
    <cellStyle name="Currency 2 4 2" xfId="1364"/>
    <cellStyle name="Currency 2 5" xfId="1365"/>
    <cellStyle name="Currency 2 6" xfId="1366"/>
    <cellStyle name="Currency 3" xfId="1367"/>
    <cellStyle name="Currency 3 2" xfId="1368"/>
    <cellStyle name="Currency 3 2 2" xfId="1369"/>
    <cellStyle name="Currency 3 3" xfId="2012"/>
    <cellStyle name="Currency 3 4" xfId="2059"/>
    <cellStyle name="Currency 4" xfId="1370"/>
    <cellStyle name="Currency 4 2" xfId="1371"/>
    <cellStyle name="Currency 4 2 2" xfId="1372"/>
    <cellStyle name="Currency 4 3" xfId="1373"/>
    <cellStyle name="Currency 5" xfId="1374"/>
    <cellStyle name="Currency 6" xfId="1375"/>
    <cellStyle name="Currency 6 2" xfId="2032"/>
    <cellStyle name="Currency 6 3" xfId="2078"/>
    <cellStyle name="Data Entry Centred" xfId="25"/>
    <cellStyle name="Data Entry Date" xfId="26"/>
    <cellStyle name="Data Entry Heavy Box" xfId="27"/>
    <cellStyle name="Data Entry RtJust" xfId="28"/>
    <cellStyle name="Data Input" xfId="29"/>
    <cellStyle name="Data Input 2" xfId="30"/>
    <cellStyle name="Data Input 2 2" xfId="31"/>
    <cellStyle name="Data Input 3" xfId="32"/>
    <cellStyle name="Data Input 4" xfId="1376"/>
    <cellStyle name="Data Input 5" xfId="1377"/>
    <cellStyle name="Data Input 6" xfId="1378"/>
    <cellStyle name="Data Input 7" xfId="1379"/>
    <cellStyle name="Data Input Centre" xfId="33"/>
    <cellStyle name="Data Input Centre 2" xfId="1380"/>
    <cellStyle name="Data Rows" xfId="34"/>
    <cellStyle name="Data Rows 2" xfId="35"/>
    <cellStyle name="Data Rows 3" xfId="36"/>
    <cellStyle name="Data Rows 4" xfId="37"/>
    <cellStyle name="Data Rows 5" xfId="38"/>
    <cellStyle name="Data Rows 5 2" xfId="1381"/>
    <cellStyle name="Data Rows 5 3" xfId="1382"/>
    <cellStyle name="Data Rows 5 4" xfId="1383"/>
    <cellStyle name="Data Rows 5 4 2" xfId="1384"/>
    <cellStyle name="Data Rows 6" xfId="1385"/>
    <cellStyle name="Date" xfId="39"/>
    <cellStyle name="Date (short entry)" xfId="40"/>
    <cellStyle name="Date (short)" xfId="41"/>
    <cellStyle name="Date (short) 2" xfId="42"/>
    <cellStyle name="Date (short) 3" xfId="43"/>
    <cellStyle name="Date 10" xfId="1386"/>
    <cellStyle name="Date 11" xfId="1387"/>
    <cellStyle name="Date 12" xfId="1388"/>
    <cellStyle name="Date 13" xfId="1389"/>
    <cellStyle name="Date 14" xfId="1390"/>
    <cellStyle name="Date 15" xfId="1391"/>
    <cellStyle name="Date 16" xfId="1392"/>
    <cellStyle name="Date 17" xfId="1393"/>
    <cellStyle name="Date 18" xfId="1394"/>
    <cellStyle name="Date 19" xfId="1395"/>
    <cellStyle name="Date 2" xfId="1396"/>
    <cellStyle name="Date 2 2" xfId="1397"/>
    <cellStyle name="Date 20" xfId="1398"/>
    <cellStyle name="Date 21" xfId="1399"/>
    <cellStyle name="Date 22" xfId="1400"/>
    <cellStyle name="Date 23" xfId="1401"/>
    <cellStyle name="Date 24" xfId="1402"/>
    <cellStyle name="Date 25" xfId="1403"/>
    <cellStyle name="Date 26" xfId="1404"/>
    <cellStyle name="Date 27" xfId="1405"/>
    <cellStyle name="Date 28" xfId="1406"/>
    <cellStyle name="Date 29" xfId="1407"/>
    <cellStyle name="Date 3" xfId="1408"/>
    <cellStyle name="Date 30" xfId="1409"/>
    <cellStyle name="Date 31" xfId="1410"/>
    <cellStyle name="Date 32" xfId="1411"/>
    <cellStyle name="Date 33" xfId="1412"/>
    <cellStyle name="Date 34" xfId="1413"/>
    <cellStyle name="Date 35" xfId="1414"/>
    <cellStyle name="Date 36" xfId="1415"/>
    <cellStyle name="Date 37" xfId="1416"/>
    <cellStyle name="Date 38" xfId="1417"/>
    <cellStyle name="Date 39" xfId="1418"/>
    <cellStyle name="Date 4" xfId="1419"/>
    <cellStyle name="Date 40" xfId="1420"/>
    <cellStyle name="Date 41" xfId="1421"/>
    <cellStyle name="Date 42" xfId="1422"/>
    <cellStyle name="Date 43" xfId="1423"/>
    <cellStyle name="Date 44" xfId="1424"/>
    <cellStyle name="Date 45" xfId="1425"/>
    <cellStyle name="Date 46" xfId="1426"/>
    <cellStyle name="Date 47" xfId="1427"/>
    <cellStyle name="Date 5" xfId="1428"/>
    <cellStyle name="Date 6" xfId="1429"/>
    <cellStyle name="Date 7" xfId="1430"/>
    <cellStyle name="Date 8" xfId="1431"/>
    <cellStyle name="Date 9" xfId="1432"/>
    <cellStyle name="Date and Time" xfId="1433"/>
    <cellStyle name="Date and Time 2" xfId="1434"/>
    <cellStyle name="Date and Time 3" xfId="1435"/>
    <cellStyle name="Date Heading" xfId="44"/>
    <cellStyle name="Disclosure Date" xfId="45"/>
    <cellStyle name="Entry 1A" xfId="46"/>
    <cellStyle name="Entry 1A 2" xfId="47"/>
    <cellStyle name="Entry 1A 2 2" xfId="1436"/>
    <cellStyle name="Entry 1A 3" xfId="48"/>
    <cellStyle name="Entry 1A 4" xfId="1437"/>
    <cellStyle name="Entry 1B" xfId="49"/>
    <cellStyle name="Entry 1B 2" xfId="50"/>
    <cellStyle name="Entry 1B 2 2" xfId="1438"/>
    <cellStyle name="Entry 1B 3" xfId="51"/>
    <cellStyle name="Entry 1B 4" xfId="1439"/>
    <cellStyle name="Entry 1B 5" xfId="1440"/>
    <cellStyle name="Entry 1B 6" xfId="1441"/>
    <cellStyle name="Entry 1B 6 2" xfId="1442"/>
    <cellStyle name="Explanatory Text 10" xfId="1443"/>
    <cellStyle name="Explanatory text 2" xfId="52"/>
    <cellStyle name="Explanatory Text 2 2" xfId="1444"/>
    <cellStyle name="Explanatory Text 2 3" xfId="1445"/>
    <cellStyle name="Explanatory Text 2 4" xfId="1446"/>
    <cellStyle name="Explanatory text 3" xfId="53"/>
    <cellStyle name="Explanatory text 4" xfId="54"/>
    <cellStyle name="Explanatory text 5" xfId="1447"/>
    <cellStyle name="Explanatory text 6" xfId="1448"/>
    <cellStyle name="Explanatory text 7" xfId="1449"/>
    <cellStyle name="Explanatory text 8" xfId="1450"/>
    <cellStyle name="Explanatory Text 9" xfId="1451"/>
    <cellStyle name="explanatory text rtjust" xfId="55"/>
    <cellStyle name="Fixed" xfId="1452"/>
    <cellStyle name="Fixed 2" xfId="1453"/>
    <cellStyle name="Fixed 2 2" xfId="1454"/>
    <cellStyle name="Followed Hyperlink 2" xfId="1455"/>
    <cellStyle name="Footnote" xfId="56"/>
    <cellStyle name="Good 2" xfId="1456"/>
    <cellStyle name="Good 2 2" xfId="1457"/>
    <cellStyle name="Good 2 3" xfId="1458"/>
    <cellStyle name="Good 3" xfId="1459"/>
    <cellStyle name="Good 4" xfId="1460"/>
    <cellStyle name="Good 5" xfId="1461"/>
    <cellStyle name="Good 6" xfId="1462"/>
    <cellStyle name="Good 7" xfId="1463"/>
    <cellStyle name="Good 8" xfId="1464"/>
    <cellStyle name="Header 1" xfId="57"/>
    <cellStyle name="Header Company" xfId="58"/>
    <cellStyle name="Header Rows" xfId="59"/>
    <cellStyle name="Header Rows 2" xfId="60"/>
    <cellStyle name="Header Rows 3" xfId="61"/>
    <cellStyle name="Header Text" xfId="62"/>
    <cellStyle name="Header Version" xfId="63"/>
    <cellStyle name="Heading 1 2" xfId="64"/>
    <cellStyle name="Heading 1 2 2" xfId="1465"/>
    <cellStyle name="Heading 1 2 3" xfId="1466"/>
    <cellStyle name="Heading 1 2 4" xfId="1467"/>
    <cellStyle name="Heading 1 2 5" xfId="1468"/>
    <cellStyle name="Heading 1 2 6" xfId="1469"/>
    <cellStyle name="Heading 1 2 7" xfId="1470"/>
    <cellStyle name="Heading 1 2 7 2" xfId="1471"/>
    <cellStyle name="Heading 1 3" xfId="65"/>
    <cellStyle name="Heading 1 3 2" xfId="1472"/>
    <cellStyle name="Heading 1 3 2 2" xfId="1473"/>
    <cellStyle name="Heading 1 3 3" xfId="1474"/>
    <cellStyle name="Heading 1 3 4" xfId="1475"/>
    <cellStyle name="Heading 1 3 4 2" xfId="1476"/>
    <cellStyle name="Heading 1 4" xfId="66"/>
    <cellStyle name="Heading 1 5" xfId="1477"/>
    <cellStyle name="Heading 1 6" xfId="1478"/>
    <cellStyle name="Heading 1 7" xfId="1479"/>
    <cellStyle name="Heading 1 8" xfId="1480"/>
    <cellStyle name="Heading 1-noindex" xfId="67"/>
    <cellStyle name="Heading 1-noindex 2" xfId="68"/>
    <cellStyle name="Heading 1-noindex 3" xfId="69"/>
    <cellStyle name="Heading 1-noindex 4" xfId="1481"/>
    <cellStyle name="Heading 1-noindex 5" xfId="1482"/>
    <cellStyle name="Heading 1-noindex 6" xfId="1483"/>
    <cellStyle name="Heading 1-noindex 7" xfId="1484"/>
    <cellStyle name="Heading 1-noindex 7 2" xfId="1485"/>
    <cellStyle name="Heading 2 2" xfId="70"/>
    <cellStyle name="Heading 2 2 2" xfId="1486"/>
    <cellStyle name="Heading 2 2 3" xfId="1487"/>
    <cellStyle name="Heading 2 3" xfId="71"/>
    <cellStyle name="Heading 3 2" xfId="72"/>
    <cellStyle name="Heading 3 2 2" xfId="1488"/>
    <cellStyle name="Heading 3 2 3" xfId="1489"/>
    <cellStyle name="Heading 3 3" xfId="73"/>
    <cellStyle name="Heading 3 4" xfId="74"/>
    <cellStyle name="Heading 3 Centre" xfId="75"/>
    <cellStyle name="Heading 3 Centre 2" xfId="76"/>
    <cellStyle name="Heading 3 Centre 3" xfId="77"/>
    <cellStyle name="Heading 4 2" xfId="78"/>
    <cellStyle name="Heading 4 2 2" xfId="1490"/>
    <cellStyle name="Heading 4 2 3" xfId="1491"/>
    <cellStyle name="Heading 4 2 4" xfId="1492"/>
    <cellStyle name="Heading 4 3" xfId="79"/>
    <cellStyle name="Heading 4 4" xfId="80"/>
    <cellStyle name="Heading1" xfId="81"/>
    <cellStyle name="Heading1 2" xfId="1493"/>
    <cellStyle name="Heading1 2 2" xfId="1494"/>
    <cellStyle name="Heading1 3" xfId="1495"/>
    <cellStyle name="Heading2" xfId="82"/>
    <cellStyle name="Heading2 2" xfId="1496"/>
    <cellStyle name="Heading2 2 2" xfId="1497"/>
    <cellStyle name="Heading2 3" xfId="1498"/>
    <cellStyle name="Heading3" xfId="83"/>
    <cellStyle name="Heading3Wraped" xfId="84"/>
    <cellStyle name="Heading3WrapLow" xfId="85"/>
    <cellStyle name="Heavy Box" xfId="86"/>
    <cellStyle name="Heavy Box 2" xfId="87"/>
    <cellStyle name="Heavy Box 2 2" xfId="88"/>
    <cellStyle name="Heavy Box 2 3" xfId="89"/>
    <cellStyle name="Heavy Box 2 4" xfId="1499"/>
    <cellStyle name="Heavy Box 2 4 2" xfId="1500"/>
    <cellStyle name="Heavy Box 3" xfId="90"/>
    <cellStyle name="Heavy Box 4" xfId="91"/>
    <cellStyle name="Heavy Box 5" xfId="92"/>
    <cellStyle name="Heavy Box 6" xfId="93"/>
    <cellStyle name="Hyperlink" xfId="94" builtinId="8" customBuiltin="1"/>
    <cellStyle name="Hyperlink 10" xfId="1501"/>
    <cellStyle name="Hyperlink 2" xfId="164"/>
    <cellStyle name="Hyperlink 2 2" xfId="1502"/>
    <cellStyle name="Hyperlink 2 3" xfId="1503"/>
    <cellStyle name="Hyperlink 2 4" xfId="1504"/>
    <cellStyle name="Hyperlink 2 5" xfId="1505"/>
    <cellStyle name="Hyperlink 2 6" xfId="2013"/>
    <cellStyle name="Hyperlink 3" xfId="1506"/>
    <cellStyle name="Hyperlink 3 2" xfId="1507"/>
    <cellStyle name="Hyperlink 4" xfId="1508"/>
    <cellStyle name="Hyperlink 5" xfId="1509"/>
    <cellStyle name="Hyperlink 6" xfId="1510"/>
    <cellStyle name="Hyperlink 7" xfId="1511"/>
    <cellStyle name="Hyperlink 8" xfId="1512"/>
    <cellStyle name="Hyperlink 9" xfId="1513"/>
    <cellStyle name="Input 2" xfId="1514"/>
    <cellStyle name="Input 2 2" xfId="1515"/>
    <cellStyle name="Input 2 3" xfId="1516"/>
    <cellStyle name="Input 3" xfId="1517"/>
    <cellStyle name="Input 4" xfId="1518"/>
    <cellStyle name="Input 5" xfId="1519"/>
    <cellStyle name="Input 6" xfId="1520"/>
    <cellStyle name="Input 7" xfId="1521"/>
    <cellStyle name="Input 8" xfId="1522"/>
    <cellStyle name="Italic Wrap" xfId="95"/>
    <cellStyle name="Label 1" xfId="96"/>
    <cellStyle name="Label 1 2" xfId="97"/>
    <cellStyle name="Label 1 3" xfId="98"/>
    <cellStyle name="Label 2a" xfId="99"/>
    <cellStyle name="Label 2a 2" xfId="100"/>
    <cellStyle name="Label 2a 3" xfId="1523"/>
    <cellStyle name="Label 2a 4" xfId="1524"/>
    <cellStyle name="Label 2a 5" xfId="1525"/>
    <cellStyle name="Label 2a centre" xfId="101"/>
    <cellStyle name="Label 2a centre 2" xfId="1526"/>
    <cellStyle name="Label 2a merge" xfId="102"/>
    <cellStyle name="Label 2a merge 2" xfId="1527"/>
    <cellStyle name="Label 2b" xfId="103"/>
    <cellStyle name="Label 2b 2" xfId="1528"/>
    <cellStyle name="Label 2b 2 2" xfId="1529"/>
    <cellStyle name="Label 2b 3" xfId="1530"/>
    <cellStyle name="Label 2b 4" xfId="1531"/>
    <cellStyle name="Label 2b 4 2" xfId="1532"/>
    <cellStyle name="Label 2b merged" xfId="104"/>
    <cellStyle name="Label2a Merge Centred" xfId="105"/>
    <cellStyle name="Label2a Underline" xfId="106"/>
    <cellStyle name="Link" xfId="107"/>
    <cellStyle name="Link 2" xfId="108"/>
    <cellStyle name="Link 3" xfId="109"/>
    <cellStyle name="Link 4" xfId="110"/>
    <cellStyle name="Link 5" xfId="111"/>
    <cellStyle name="Linked Cell 2" xfId="1533"/>
    <cellStyle name="Linked Cell 2 2" xfId="1534"/>
    <cellStyle name="Linked Cell 2 3" xfId="1535"/>
    <cellStyle name="Linked Cell 3" xfId="1536"/>
    <cellStyle name="Linked Cell 4" xfId="1537"/>
    <cellStyle name="Linked Cell 5" xfId="1538"/>
    <cellStyle name="Linked Cell 6" xfId="1539"/>
    <cellStyle name="Linked Cell 7" xfId="1540"/>
    <cellStyle name="Linked Cell 8" xfId="1541"/>
    <cellStyle name="Major Heading" xfId="112"/>
    <cellStyle name="mmm" xfId="1542"/>
    <cellStyle name="Neutral 2" xfId="1543"/>
    <cellStyle name="Neutral 2 2" xfId="1544"/>
    <cellStyle name="Neutral 2 3" xfId="1545"/>
    <cellStyle name="Neutral 3" xfId="1546"/>
    <cellStyle name="Neutral 4" xfId="1547"/>
    <cellStyle name="Neutral 5" xfId="1548"/>
    <cellStyle name="Neutral 6" xfId="1549"/>
    <cellStyle name="Neutral 7" xfId="1550"/>
    <cellStyle name="Neutral 8" xfId="1551"/>
    <cellStyle name="Normal" xfId="0" builtinId="0" customBuiltin="1"/>
    <cellStyle name="Normal 10" xfId="1552"/>
    <cellStyle name="Normal 10 2" xfId="1553"/>
    <cellStyle name="Normal 10 2 2" xfId="1554"/>
    <cellStyle name="Normal 10 3" xfId="1555"/>
    <cellStyle name="Normal 10 4" xfId="2014"/>
    <cellStyle name="Normal 10 5" xfId="2060"/>
    <cellStyle name="Normal 101" xfId="1556"/>
    <cellStyle name="Normal 11" xfId="1557"/>
    <cellStyle name="Normal 11 2" xfId="1558"/>
    <cellStyle name="Normal 11 3" xfId="1559"/>
    <cellStyle name="Normal 12" xfId="1560"/>
    <cellStyle name="Normal 12 2" xfId="1561"/>
    <cellStyle name="Normal 12 3" xfId="1562"/>
    <cellStyle name="Normal 13" xfId="1563"/>
    <cellStyle name="Normal 13 2" xfId="1564"/>
    <cellStyle name="Normal 14" xfId="1565"/>
    <cellStyle name="Normal 14 2" xfId="2015"/>
    <cellStyle name="Normal 14 3" xfId="2061"/>
    <cellStyle name="Normal 15" xfId="1566"/>
    <cellStyle name="Normal 15 2" xfId="1567"/>
    <cellStyle name="Normal 15 2 2" xfId="1568"/>
    <cellStyle name="Normal 15 3" xfId="1569"/>
    <cellStyle name="Normal 15 4" xfId="2016"/>
    <cellStyle name="Normal 15 5" xfId="2062"/>
    <cellStyle name="Normal 16" xfId="1570"/>
    <cellStyle name="Normal 16 2" xfId="1571"/>
    <cellStyle name="Normal 16 2 2" xfId="1572"/>
    <cellStyle name="Normal 16 3" xfId="1573"/>
    <cellStyle name="Normal 17" xfId="1574"/>
    <cellStyle name="Normal 17 2" xfId="2033"/>
    <cellStyle name="Normal 17 3" xfId="2079"/>
    <cellStyle name="Normal 18" xfId="1575"/>
    <cellStyle name="Normal 18 2" xfId="1576"/>
    <cellStyle name="Normal 18 2 2" xfId="1577"/>
    <cellStyle name="Normal 18 3" xfId="1578"/>
    <cellStyle name="Normal 19" xfId="1579"/>
    <cellStyle name="Normal 19 2" xfId="1580"/>
    <cellStyle name="Normal 19 2 2" xfId="1581"/>
    <cellStyle name="Normal 19 3" xfId="1582"/>
    <cellStyle name="Normal 2" xfId="113"/>
    <cellStyle name="Normal 2 10" xfId="1583"/>
    <cellStyle name="Normal 2 11" xfId="1584"/>
    <cellStyle name="Normal 2 11 2" xfId="1585"/>
    <cellStyle name="Normal 2 11 2 2" xfId="1586"/>
    <cellStyle name="Normal 2 11 3" xfId="1587"/>
    <cellStyle name="Normal 2 12" xfId="1588"/>
    <cellStyle name="Normal 2 13" xfId="1589"/>
    <cellStyle name="Normal 2 13 2" xfId="1590"/>
    <cellStyle name="Normal 2 14" xfId="1591"/>
    <cellStyle name="Normal 2 15" xfId="1592"/>
    <cellStyle name="Normal 2 16" xfId="1593"/>
    <cellStyle name="Normal 2 16 2" xfId="2034"/>
    <cellStyle name="Normal 2 16 3" xfId="2080"/>
    <cellStyle name="Normal 2 17" xfId="1594"/>
    <cellStyle name="Normal 2 2" xfId="1595"/>
    <cellStyle name="Normal 2 2 2" xfId="1596"/>
    <cellStyle name="Normal 2 2 3" xfId="1597"/>
    <cellStyle name="Normal 2 2 4" xfId="1598"/>
    <cellStyle name="Normal 2 2 5" xfId="1599"/>
    <cellStyle name="Normal 2 2 6" xfId="1600"/>
    <cellStyle name="Normal 2 2 6 2" xfId="1601"/>
    <cellStyle name="Normal 2 2 6 2 2" xfId="1602"/>
    <cellStyle name="Normal 2 2 6 3" xfId="1603"/>
    <cellStyle name="Normal 2 2 7" xfId="1604"/>
    <cellStyle name="Normal 2 2 7 2" xfId="1605"/>
    <cellStyle name="Normal 2 2 7 2 2" xfId="1606"/>
    <cellStyle name="Normal 2 2 7 3" xfId="1607"/>
    <cellStyle name="Normal 2 2_EDB010" xfId="1608"/>
    <cellStyle name="Normal 2 3" xfId="1609"/>
    <cellStyle name="Normal 2 3 2" xfId="1610"/>
    <cellStyle name="Normal 2 3 3" xfId="1611"/>
    <cellStyle name="Normal 2 3 3 2" xfId="1612"/>
    <cellStyle name="Normal 2 3 3 2 2" xfId="1613"/>
    <cellStyle name="Normal 2 3 3 3" xfId="1614"/>
    <cellStyle name="Normal 2 3 4" xfId="1615"/>
    <cellStyle name="Normal 2 3 4 2" xfId="1616"/>
    <cellStyle name="Normal 2 3 4 2 2" xfId="1617"/>
    <cellStyle name="Normal 2 3 4 3" xfId="1618"/>
    <cellStyle name="Normal 2 4" xfId="1619"/>
    <cellStyle name="Normal 2 4 2" xfId="1620"/>
    <cellStyle name="Normal 2 4 3" xfId="1621"/>
    <cellStyle name="Normal 2 4 4" xfId="2035"/>
    <cellStyle name="Normal 2 4 5" xfId="2081"/>
    <cellStyle name="Normal 2 5" xfId="1622"/>
    <cellStyle name="Normal 2 5 2" xfId="1623"/>
    <cellStyle name="Normal 2 6" xfId="1624"/>
    <cellStyle name="Normal 2 6 2" xfId="1625"/>
    <cellStyle name="Normal 2 7" xfId="1626"/>
    <cellStyle name="Normal 2 8" xfId="1627"/>
    <cellStyle name="Normal 2 9" xfId="1628"/>
    <cellStyle name="Normal 2_Menu" xfId="1629"/>
    <cellStyle name="Normal 20" xfId="1630"/>
    <cellStyle name="Normal 21" xfId="1631"/>
    <cellStyle name="Normal 22" xfId="1632"/>
    <cellStyle name="Normal 22 2" xfId="1633"/>
    <cellStyle name="Normal 22 2 2" xfId="1634"/>
    <cellStyle name="Normal 23" xfId="1635"/>
    <cellStyle name="Normal 24" xfId="1636"/>
    <cellStyle name="Normal 25" xfId="1637"/>
    <cellStyle name="Normal 26" xfId="1638"/>
    <cellStyle name="Normal 27" xfId="1639"/>
    <cellStyle name="Normal 27 2" xfId="2036"/>
    <cellStyle name="Normal 27 3" xfId="2082"/>
    <cellStyle name="Normal 28" xfId="1640"/>
    <cellStyle name="Normal 28 2" xfId="2037"/>
    <cellStyle name="Normal 28 3" xfId="2083"/>
    <cellStyle name="Normal 29" xfId="1641"/>
    <cellStyle name="Normal 29 2" xfId="2038"/>
    <cellStyle name="Normal 29 3" xfId="2084"/>
    <cellStyle name="Normal 3" xfId="114"/>
    <cellStyle name="Normal 3 2" xfId="1642"/>
    <cellStyle name="Normal 3 2 2" xfId="1643"/>
    <cellStyle name="Normal 3 2 3" xfId="1644"/>
    <cellStyle name="Normal 3 2 3 2" xfId="1645"/>
    <cellStyle name="Normal 3 2 3 2 2" xfId="1646"/>
    <cellStyle name="Normal 3 2 3 3" xfId="1647"/>
    <cellStyle name="Normal 3 2 4" xfId="1648"/>
    <cellStyle name="Normal 3 3" xfId="1649"/>
    <cellStyle name="Normal 3 3 2" xfId="1650"/>
    <cellStyle name="Normal 3 3 3" xfId="1651"/>
    <cellStyle name="Normal 3 3 3 2" xfId="1652"/>
    <cellStyle name="Normal 3 3 3 2 2" xfId="1653"/>
    <cellStyle name="Normal 3 3 3 3" xfId="1654"/>
    <cellStyle name="Normal 3 4" xfId="1655"/>
    <cellStyle name="Normal 3 4 2" xfId="1656"/>
    <cellStyle name="Normal 3 5" xfId="1657"/>
    <cellStyle name="Normal 3 6" xfId="1658"/>
    <cellStyle name="Normal 3 6 2" xfId="1659"/>
    <cellStyle name="Normal 3 6 2 2" xfId="1660"/>
    <cellStyle name="Normal 3 6 3" xfId="1661"/>
    <cellStyle name="Normal 3 7" xfId="1662"/>
    <cellStyle name="Normal 3 7 2" xfId="1663"/>
    <cellStyle name="Normal 3 8" xfId="1664"/>
    <cellStyle name="Normal 3 9" xfId="1665"/>
    <cellStyle name="Normal 3_DPP Template 2012" xfId="1666"/>
    <cellStyle name="Normal 30" xfId="1667"/>
    <cellStyle name="Normal 31" xfId="1668"/>
    <cellStyle name="Normal 32" xfId="1669"/>
    <cellStyle name="Normal 33" xfId="1670"/>
    <cellStyle name="Normal 34" xfId="1671"/>
    <cellStyle name="Normal 35" xfId="1672"/>
    <cellStyle name="Normal 36" xfId="1673"/>
    <cellStyle name="Normal 37" xfId="1674"/>
    <cellStyle name="Normal 37 2" xfId="2039"/>
    <cellStyle name="Normal 37 3" xfId="2085"/>
    <cellStyle name="Normal 38" xfId="1675"/>
    <cellStyle name="Normal 38 2" xfId="2040"/>
    <cellStyle name="Normal 38 3" xfId="2086"/>
    <cellStyle name="Normal 39" xfId="1676"/>
    <cellStyle name="Normal 39 2" xfId="2041"/>
    <cellStyle name="Normal 39 3" xfId="2087"/>
    <cellStyle name="Normal 4" xfId="1677"/>
    <cellStyle name="Normal 4 2" xfId="1678"/>
    <cellStyle name="Normal 4 2 2" xfId="1679"/>
    <cellStyle name="Normal 4 2 3" xfId="1680"/>
    <cellStyle name="Normal 4 2 4" xfId="1681"/>
    <cellStyle name="Normal 4 2 4 2" xfId="1682"/>
    <cellStyle name="Normal 4 2 4 2 2" xfId="1683"/>
    <cellStyle name="Normal 4 2 4 3" xfId="1684"/>
    <cellStyle name="Normal 4 2 5" xfId="1685"/>
    <cellStyle name="Normal 4 2 5 2" xfId="1686"/>
    <cellStyle name="Normal 4 2 6" xfId="1687"/>
    <cellStyle name="Normal 4 3" xfId="1688"/>
    <cellStyle name="Normal 4 3 2" xfId="1689"/>
    <cellStyle name="Normal 4 3 3" xfId="1690"/>
    <cellStyle name="Normal 4 3 3 2" xfId="1691"/>
    <cellStyle name="Normal 4 3 4" xfId="1692"/>
    <cellStyle name="Normal 4 4" xfId="1693"/>
    <cellStyle name="Normal 4 4 2" xfId="1694"/>
    <cellStyle name="Normal 4 4 2 2" xfId="1695"/>
    <cellStyle name="Normal 4 4 3" xfId="1696"/>
    <cellStyle name="Normal 4 5" xfId="1697"/>
    <cellStyle name="Normal 4 5 2" xfId="1698"/>
    <cellStyle name="Normal 4 5 2 2" xfId="1699"/>
    <cellStyle name="Normal 4 5 3" xfId="1700"/>
    <cellStyle name="Normal 4 6" xfId="1701"/>
    <cellStyle name="Normal 4 6 2" xfId="1702"/>
    <cellStyle name="Normal 4 7" xfId="1703"/>
    <cellStyle name="Normal 4 8" xfId="1704"/>
    <cellStyle name="Normal 40" xfId="1705"/>
    <cellStyle name="Normal 40 2" xfId="2042"/>
    <cellStyle name="Normal 40 3" xfId="2088"/>
    <cellStyle name="Normal 41" xfId="1706"/>
    <cellStyle name="Normal 41 2" xfId="2043"/>
    <cellStyle name="Normal 41 3" xfId="2089"/>
    <cellStyle name="Normal 42" xfId="1707"/>
    <cellStyle name="Normal 42 2" xfId="2044"/>
    <cellStyle name="Normal 42 3" xfId="2090"/>
    <cellStyle name="Normal 43" xfId="1708"/>
    <cellStyle name="Normal 43 2" xfId="2045"/>
    <cellStyle name="Normal 43 3" xfId="2091"/>
    <cellStyle name="Normal 44" xfId="1709"/>
    <cellStyle name="Normal 44 2" xfId="2046"/>
    <cellStyle name="Normal 44 3" xfId="2092"/>
    <cellStyle name="Normal 45" xfId="1710"/>
    <cellStyle name="Normal 45 2" xfId="2047"/>
    <cellStyle name="Normal 45 3" xfId="2093"/>
    <cellStyle name="Normal 46" xfId="1711"/>
    <cellStyle name="Normal 46 2" xfId="2048"/>
    <cellStyle name="Normal 46 3" xfId="2094"/>
    <cellStyle name="Normal 47" xfId="1712"/>
    <cellStyle name="Normal 47 2" xfId="2049"/>
    <cellStyle name="Normal 47 3" xfId="2095"/>
    <cellStyle name="Normal 48" xfId="1713"/>
    <cellStyle name="Normal 48 2" xfId="2050"/>
    <cellStyle name="Normal 48 3" xfId="2096"/>
    <cellStyle name="Normal 5" xfId="1714"/>
    <cellStyle name="Normal 5 2" xfId="1715"/>
    <cellStyle name="Normal 5 2 2" xfId="1716"/>
    <cellStyle name="Normal 5 2 2 2" xfId="1717"/>
    <cellStyle name="Normal 5 2 2 2 2" xfId="1718"/>
    <cellStyle name="Normal 5 2 2 3" xfId="1719"/>
    <cellStyle name="Normal 5 3" xfId="1720"/>
    <cellStyle name="Normal 5 3 2" xfId="1721"/>
    <cellStyle name="Normal 5 3 2 2" xfId="1722"/>
    <cellStyle name="Normal 5 3 3" xfId="1723"/>
    <cellStyle name="Normal 5 4" xfId="1724"/>
    <cellStyle name="Normal 5 5" xfId="1725"/>
    <cellStyle name="Normal 5 5 2" xfId="1726"/>
    <cellStyle name="Normal 5 5 2 2" xfId="1727"/>
    <cellStyle name="Normal 5 5 3" xfId="1728"/>
    <cellStyle name="Normal 5 6" xfId="1729"/>
    <cellStyle name="Normal 5 6 2" xfId="1730"/>
    <cellStyle name="Normal 5 7" xfId="1731"/>
    <cellStyle name="Normal 5 8" xfId="1732"/>
    <cellStyle name="Normal 6" xfId="1733"/>
    <cellStyle name="Normal 6 2" xfId="1734"/>
    <cellStyle name="Normal 6 2 2" xfId="1735"/>
    <cellStyle name="Normal 6 2 3" xfId="1736"/>
    <cellStyle name="Normal 6 3" xfId="1737"/>
    <cellStyle name="Normal 6 3 2" xfId="1738"/>
    <cellStyle name="Normal 6 3 2 2" xfId="1739"/>
    <cellStyle name="Normal 6 3 3" xfId="1740"/>
    <cellStyle name="Normal 6 4" xfId="1741"/>
    <cellStyle name="Normal 6 4 2" xfId="1742"/>
    <cellStyle name="Normal 6 4 2 2" xfId="1743"/>
    <cellStyle name="Normal 6 4 3" xfId="1744"/>
    <cellStyle name="Normal 6 5" xfId="1745"/>
    <cellStyle name="Normal 6 6" xfId="2017"/>
    <cellStyle name="Normal 6 7" xfId="2063"/>
    <cellStyle name="Normal 7" xfId="1746"/>
    <cellStyle name="Normal 7 10" xfId="1747"/>
    <cellStyle name="Normal 7 11" xfId="2018"/>
    <cellStyle name="Normal 7 12" xfId="2064"/>
    <cellStyle name="Normal 7 2" xfId="1748"/>
    <cellStyle name="Normal 7 2 2" xfId="1749"/>
    <cellStyle name="Normal 7 2 3" xfId="1750"/>
    <cellStyle name="Normal 7 2 3 2" xfId="1751"/>
    <cellStyle name="Normal 7 2 4" xfId="1752"/>
    <cellStyle name="Normal 7 3" xfId="1753"/>
    <cellStyle name="Normal 7 3 2" xfId="1754"/>
    <cellStyle name="Normal 7 4" xfId="1755"/>
    <cellStyle name="Normal 7 4 2" xfId="1756"/>
    <cellStyle name="Normal 7 5" xfId="1757"/>
    <cellStyle name="Normal 7 6" xfId="1758"/>
    <cellStyle name="Normal 7 6 2" xfId="1759"/>
    <cellStyle name="Normal 7 7" xfId="1760"/>
    <cellStyle name="Normal 7 8" xfId="1761"/>
    <cellStyle name="Normal 7 9" xfId="1762"/>
    <cellStyle name="Normal 8" xfId="1763"/>
    <cellStyle name="Normal 8 2" xfId="1764"/>
    <cellStyle name="Normal 8 2 2" xfId="1765"/>
    <cellStyle name="Normal 8 2 3" xfId="1766"/>
    <cellStyle name="Normal 8 2 3 2" xfId="1767"/>
    <cellStyle name="Normal 8 2 4" xfId="1768"/>
    <cellStyle name="Normal 8 3" xfId="1769"/>
    <cellStyle name="Normal 8 4" xfId="2019"/>
    <cellStyle name="Normal 8 5" xfId="2065"/>
    <cellStyle name="Normal 9" xfId="115"/>
    <cellStyle name="Normal 9 2" xfId="1770"/>
    <cellStyle name="Normal 9 3" xfId="1771"/>
    <cellStyle name="Normal 9 3 2" xfId="1772"/>
    <cellStyle name="Normal 9 3 2 2" xfId="2021"/>
    <cellStyle name="Normal 9 3 2 3" xfId="2067"/>
    <cellStyle name="Normal 9 3 3" xfId="2020"/>
    <cellStyle name="Normal 9 3 4" xfId="2066"/>
    <cellStyle name="Normal 9 4" xfId="1773"/>
    <cellStyle name="Normal 9 5" xfId="1774"/>
    <cellStyle name="Normal 9 5 2" xfId="1775"/>
    <cellStyle name="Normal 9 5 2 2" xfId="2023"/>
    <cellStyle name="Normal 9 5 2 3" xfId="2069"/>
    <cellStyle name="Normal 9 5 3" xfId="2022"/>
    <cellStyle name="Normal 9 5 4" xfId="2068"/>
    <cellStyle name="Normal 9 6" xfId="1776"/>
    <cellStyle name="Normal 9 6 2" xfId="2024"/>
    <cellStyle name="Normal 9 6 3" xfId="2070"/>
    <cellStyle name="Normal 9 7" xfId="1777"/>
    <cellStyle name="Normal 9 7 2" xfId="2025"/>
    <cellStyle name="Normal 9 7 3" xfId="2071"/>
    <cellStyle name="Note 2" xfId="1778"/>
    <cellStyle name="Note 2 2" xfId="1779"/>
    <cellStyle name="Note 2 3" xfId="1780"/>
    <cellStyle name="Note 3" xfId="1781"/>
    <cellStyle name="Note 3 2" xfId="2026"/>
    <cellStyle name="Note 3 3" xfId="2072"/>
    <cellStyle name="Note 4" xfId="1782"/>
    <cellStyle name="Note 5" xfId="1783"/>
    <cellStyle name="Note 6" xfId="1784"/>
    <cellStyle name="Note 7" xfId="1785"/>
    <cellStyle name="Note 8" xfId="1786"/>
    <cellStyle name="Note 9" xfId="1787"/>
    <cellStyle name="Output 2" xfId="1788"/>
    <cellStyle name="Output 2 2" xfId="1789"/>
    <cellStyle name="Output 2 3" xfId="1790"/>
    <cellStyle name="Output 3" xfId="1791"/>
    <cellStyle name="Output 4" xfId="1792"/>
    <cellStyle name="Output 5" xfId="1793"/>
    <cellStyle name="Output 6" xfId="1794"/>
    <cellStyle name="Output 7" xfId="1795"/>
    <cellStyle name="Output 8" xfId="1796"/>
    <cellStyle name="Page Number" xfId="116"/>
    <cellStyle name="Page Number 2" xfId="1797"/>
    <cellStyle name="Page Number 2 2" xfId="1798"/>
    <cellStyle name="Page Number 3" xfId="1799"/>
    <cellStyle name="Page Number 4" xfId="1800"/>
    <cellStyle name="Percent [0]" xfId="117"/>
    <cellStyle name="Percent [0] 2" xfId="118"/>
    <cellStyle name="Percent [0] 2 2" xfId="1801"/>
    <cellStyle name="Percent [0] 3" xfId="119"/>
    <cellStyle name="Percent [0] 4" xfId="120"/>
    <cellStyle name="Percent [0] 4 2" xfId="1802"/>
    <cellStyle name="Percent [1]" xfId="121"/>
    <cellStyle name="Percent [1] 2" xfId="122"/>
    <cellStyle name="Percent [1] 3" xfId="123"/>
    <cellStyle name="Percent [1] 4" xfId="124"/>
    <cellStyle name="Percent [1] 4 2" xfId="1803"/>
    <cellStyle name="Percent [2]" xfId="125"/>
    <cellStyle name="Percent 10" xfId="1804"/>
    <cellStyle name="Percent 10 2" xfId="1805"/>
    <cellStyle name="Percent 10 2 2" xfId="1806"/>
    <cellStyle name="Percent 10 3" xfId="1807"/>
    <cellStyle name="Percent 11" xfId="1808"/>
    <cellStyle name="Percent 11 2" xfId="1809"/>
    <cellStyle name="Percent 11 2 2" xfId="1810"/>
    <cellStyle name="Percent 11 3" xfId="1811"/>
    <cellStyle name="Percent 12" xfId="1812"/>
    <cellStyle name="Percent 12 2" xfId="1813"/>
    <cellStyle name="Percent 12 2 2" xfId="1814"/>
    <cellStyle name="Percent 12 3" xfId="1815"/>
    <cellStyle name="Percent 13" xfId="1816"/>
    <cellStyle name="Percent 13 2" xfId="1817"/>
    <cellStyle name="Percent 13 2 2" xfId="1818"/>
    <cellStyle name="Percent 13 3" xfId="1819"/>
    <cellStyle name="Percent 14" xfId="1820"/>
    <cellStyle name="Percent 15" xfId="1821"/>
    <cellStyle name="Percent 15 2" xfId="1822"/>
    <cellStyle name="Percent 15 2 2" xfId="1823"/>
    <cellStyle name="Percent 15 3" xfId="1824"/>
    <cellStyle name="Percent 16" xfId="1825"/>
    <cellStyle name="Percent 16 2" xfId="1826"/>
    <cellStyle name="Percent 16 2 2" xfId="1827"/>
    <cellStyle name="Percent 16 3" xfId="1828"/>
    <cellStyle name="Percent 17" xfId="1829"/>
    <cellStyle name="Percent 17 2" xfId="1830"/>
    <cellStyle name="Percent 17 2 2" xfId="1831"/>
    <cellStyle name="Percent 17 3" xfId="1832"/>
    <cellStyle name="Percent 18" xfId="1833"/>
    <cellStyle name="Percent 18 2" xfId="1834"/>
    <cellStyle name="Percent 18 2 2" xfId="1835"/>
    <cellStyle name="Percent 18 3" xfId="1836"/>
    <cellStyle name="Percent 19" xfId="1837"/>
    <cellStyle name="Percent 19 2" xfId="1838"/>
    <cellStyle name="Percent 19 2 2" xfId="1839"/>
    <cellStyle name="Percent 19 3" xfId="1840"/>
    <cellStyle name="Percent 2" xfId="1841"/>
    <cellStyle name="Percent 2 2" xfId="1842"/>
    <cellStyle name="Percent 2 2 2" xfId="1843"/>
    <cellStyle name="Percent 2 2 3" xfId="1844"/>
    <cellStyle name="Percent 2 2 4" xfId="1845"/>
    <cellStyle name="Percent 2 2 4 2" xfId="1846"/>
    <cellStyle name="Percent 2 2 5" xfId="1847"/>
    <cellStyle name="Percent 2 3" xfId="1848"/>
    <cellStyle name="Percent 2 3 2" xfId="1849"/>
    <cellStyle name="Percent 2 3 3" xfId="1850"/>
    <cellStyle name="Percent 2 3 3 2" xfId="1851"/>
    <cellStyle name="Percent 2 3 4" xfId="1852"/>
    <cellStyle name="Percent 2 4" xfId="1853"/>
    <cellStyle name="Percent 2 4 2" xfId="1854"/>
    <cellStyle name="Percent 2 4 3" xfId="1855"/>
    <cellStyle name="Percent 2 4 4" xfId="1856"/>
    <cellStyle name="Percent 2 4 4 2" xfId="1857"/>
    <cellStyle name="Percent 2 4 5" xfId="1858"/>
    <cellStyle name="Percent 2 5" xfId="1859"/>
    <cellStyle name="Percent 2 5 2" xfId="1860"/>
    <cellStyle name="Percent 2 5 3" xfId="1861"/>
    <cellStyle name="Percent 2 6" xfId="1862"/>
    <cellStyle name="Percent 2 6 2" xfId="1863"/>
    <cellStyle name="Percent 2 6 3" xfId="1864"/>
    <cellStyle name="Percent 20" xfId="1865"/>
    <cellStyle name="Percent 20 2" xfId="1866"/>
    <cellStyle name="Percent 20 2 2" xfId="1867"/>
    <cellStyle name="Percent 20 3" xfId="1868"/>
    <cellStyle name="Percent 21" xfId="1869"/>
    <cellStyle name="Percent 21 2" xfId="1870"/>
    <cellStyle name="Percent 21 2 2" xfId="1871"/>
    <cellStyle name="Percent 21 3" xfId="1872"/>
    <cellStyle name="Percent 22" xfId="1873"/>
    <cellStyle name="Percent 22 2" xfId="1874"/>
    <cellStyle name="Percent 22 2 2" xfId="1875"/>
    <cellStyle name="Percent 22 3" xfId="1876"/>
    <cellStyle name="Percent 23" xfId="1877"/>
    <cellStyle name="Percent 23 2" xfId="1878"/>
    <cellStyle name="Percent 23 2 2" xfId="1879"/>
    <cellStyle name="Percent 23 3" xfId="1880"/>
    <cellStyle name="Percent 24" xfId="1881"/>
    <cellStyle name="Percent 24 2" xfId="1882"/>
    <cellStyle name="Percent 24 2 2" xfId="1883"/>
    <cellStyle name="Percent 24 3" xfId="1884"/>
    <cellStyle name="Percent 25" xfId="1885"/>
    <cellStyle name="Percent 25 2" xfId="1886"/>
    <cellStyle name="Percent 25 2 2" xfId="1887"/>
    <cellStyle name="Percent 26" xfId="1888"/>
    <cellStyle name="Percent 26 2" xfId="2051"/>
    <cellStyle name="Percent 26 3" xfId="2097"/>
    <cellStyle name="Percent 27" xfId="1889"/>
    <cellStyle name="Percent 28" xfId="1890"/>
    <cellStyle name="Percent 29" xfId="1891"/>
    <cellStyle name="Percent 3" xfId="1892"/>
    <cellStyle name="Percent 3 2" xfId="1893"/>
    <cellStyle name="Percent 3 2 2" xfId="1894"/>
    <cellStyle name="Percent 3 2 2 2" xfId="1895"/>
    <cellStyle name="Percent 3 2 3" xfId="1896"/>
    <cellStyle name="Percent 3 3" xfId="1897"/>
    <cellStyle name="Percent 3 4" xfId="1898"/>
    <cellStyle name="Percent 3 4 2" xfId="1899"/>
    <cellStyle name="Percent 3 5" xfId="1900"/>
    <cellStyle name="Percent 3 6" xfId="1901"/>
    <cellStyle name="Percent 30" xfId="1902"/>
    <cellStyle name="Percent 31" xfId="1903"/>
    <cellStyle name="Percent 32" xfId="1904"/>
    <cellStyle name="Percent 33" xfId="1905"/>
    <cellStyle name="Percent 34" xfId="1906"/>
    <cellStyle name="Percent 35" xfId="1907"/>
    <cellStyle name="Percent 36" xfId="1908"/>
    <cellStyle name="Percent 37" xfId="1909"/>
    <cellStyle name="Percent 38" xfId="1910"/>
    <cellStyle name="Percent 39" xfId="1911"/>
    <cellStyle name="Percent 4" xfId="1912"/>
    <cellStyle name="Percent 4 2" xfId="1913"/>
    <cellStyle name="Percent 4 2 2" xfId="1914"/>
    <cellStyle name="Percent 4 2 3" xfId="1915"/>
    <cellStyle name="Percent 4 2 3 2" xfId="1916"/>
    <cellStyle name="Percent 4 2 4" xfId="1917"/>
    <cellStyle name="Percent 4 3" xfId="1918"/>
    <cellStyle name="Percent 4 4" xfId="1919"/>
    <cellStyle name="Percent 4 4 2" xfId="1920"/>
    <cellStyle name="Percent 4 5" xfId="1921"/>
    <cellStyle name="Percent 4 6" xfId="2027"/>
    <cellStyle name="Percent 4 7" xfId="2073"/>
    <cellStyle name="Percent 40" xfId="1922"/>
    <cellStyle name="Percent 41" xfId="1923"/>
    <cellStyle name="Percent 42" xfId="1924"/>
    <cellStyle name="Percent 43" xfId="1925"/>
    <cellStyle name="Percent 44" xfId="1926"/>
    <cellStyle name="Percent 45" xfId="1927"/>
    <cellStyle name="Percent 46" xfId="1928"/>
    <cellStyle name="Percent 47" xfId="1929"/>
    <cellStyle name="Percent 48" xfId="1930"/>
    <cellStyle name="Percent 49" xfId="1931"/>
    <cellStyle name="Percent 5" xfId="1932"/>
    <cellStyle name="Percent 5 2" xfId="1933"/>
    <cellStyle name="Percent 5 2 2" xfId="1934"/>
    <cellStyle name="Percent 5 2 3" xfId="1935"/>
    <cellStyle name="Percent 5 2 3 2" xfId="1936"/>
    <cellStyle name="Percent 5 2 4" xfId="1937"/>
    <cellStyle name="Percent 5 3" xfId="1938"/>
    <cellStyle name="Percent 5 4" xfId="1939"/>
    <cellStyle name="Percent 5 4 2" xfId="1940"/>
    <cellStyle name="Percent 5 5" xfId="1941"/>
    <cellStyle name="Percent 50" xfId="1942"/>
    <cellStyle name="Percent 6" xfId="1943"/>
    <cellStyle name="Percent 6 2" xfId="1944"/>
    <cellStyle name="Percent 6 3" xfId="1945"/>
    <cellStyle name="Percent 6 3 2" xfId="1946"/>
    <cellStyle name="Percent 6 4" xfId="1947"/>
    <cellStyle name="Percent 7" xfId="1948"/>
    <cellStyle name="Percent 7 2" xfId="1949"/>
    <cellStyle name="Percent 7 3" xfId="1950"/>
    <cellStyle name="Percent 7 3 2" xfId="1951"/>
    <cellStyle name="Percent 7 4" xfId="1952"/>
    <cellStyle name="Percent 8" xfId="1953"/>
    <cellStyle name="Percent 8 2" xfId="1954"/>
    <cellStyle name="Percent 8 3" xfId="1955"/>
    <cellStyle name="Percent 8 3 2" xfId="1956"/>
    <cellStyle name="Percent 8 4" xfId="1957"/>
    <cellStyle name="Percent 9" xfId="1958"/>
    <cellStyle name="Percent 9 2" xfId="1959"/>
    <cellStyle name="Percent 9 2 2" xfId="1960"/>
    <cellStyle name="Percent 9 3" xfId="1961"/>
    <cellStyle name="Percent(0)" xfId="126"/>
    <cellStyle name="Percent(0) 2" xfId="127"/>
    <cellStyle name="Percent(0) 3" xfId="128"/>
    <cellStyle name="plus/less" xfId="129"/>
    <cellStyle name="Row Ref" xfId="130"/>
    <cellStyle name="RowRef" xfId="131"/>
    <cellStyle name="Short Date" xfId="132"/>
    <cellStyle name="Short Date 2" xfId="133"/>
    <cellStyle name="Style 1" xfId="1962"/>
    <cellStyle name="Style 1 2" xfId="1963"/>
    <cellStyle name="Style 1 2 2" xfId="1964"/>
    <cellStyle name="Style 1 3" xfId="1965"/>
    <cellStyle name="Style 1 4" xfId="1966"/>
    <cellStyle name="Style 1 5" xfId="1967"/>
    <cellStyle name="Sub Heading" xfId="134"/>
    <cellStyle name="Sub Heading 2" xfId="135"/>
    <cellStyle name="Sum" xfId="136"/>
    <cellStyle name="Sum 2" xfId="137"/>
    <cellStyle name="Sum 3" xfId="138"/>
    <cellStyle name="Sum 3 2" xfId="1968"/>
    <cellStyle name="Sum 4" xfId="1969"/>
    <cellStyle name="Sum 5" xfId="1970"/>
    <cellStyle name="Sum 5 2" xfId="1971"/>
    <cellStyle name="Sum Box" xfId="139"/>
    <cellStyle name="Table Heading Centred" xfId="140"/>
    <cellStyle name="Table Rows" xfId="141"/>
    <cellStyle name="Table Text" xfId="142"/>
    <cellStyle name="Table2Heading" xfId="143"/>
    <cellStyle name="TableHeading" xfId="144"/>
    <cellStyle name="TableNumber" xfId="145"/>
    <cellStyle name="TableText" xfId="146"/>
    <cellStyle name="Text" xfId="147"/>
    <cellStyle name="Text 2" xfId="148"/>
    <cellStyle name="Text 3" xfId="149"/>
    <cellStyle name="Text 4" xfId="150"/>
    <cellStyle name="Text 5" xfId="151"/>
    <cellStyle name="Text Italic" xfId="152"/>
    <cellStyle name="Text Merged LJust" xfId="153"/>
    <cellStyle name="Text rjustify" xfId="154"/>
    <cellStyle name="Text rjustify 2" xfId="155"/>
    <cellStyle name="Text rjustify 3" xfId="156"/>
    <cellStyle name="Text Underline" xfId="157"/>
    <cellStyle name="Text Wrap" xfId="1972"/>
    <cellStyle name="Time" xfId="1973"/>
    <cellStyle name="Time (entry)" xfId="158"/>
    <cellStyle name="Time 2" xfId="1974"/>
    <cellStyle name="Time 3" xfId="1975"/>
    <cellStyle name="Title 2" xfId="1976"/>
    <cellStyle name="Title 2 2" xfId="1977"/>
    <cellStyle name="Title 2 3" xfId="1978"/>
    <cellStyle name="Title 3" xfId="1979"/>
    <cellStyle name="Title 4" xfId="1980"/>
    <cellStyle name="Title 5" xfId="1981"/>
    <cellStyle name="Title 6" xfId="1982"/>
    <cellStyle name="Title 7" xfId="1983"/>
    <cellStyle name="Title 8" xfId="1984"/>
    <cellStyle name="Title 9" xfId="1985"/>
    <cellStyle name="Top rows" xfId="159"/>
    <cellStyle name="Top rows 2" xfId="160"/>
    <cellStyle name="Top rows 3" xfId="161"/>
    <cellStyle name="Top rows 4" xfId="162"/>
    <cellStyle name="Total 2" xfId="1986"/>
    <cellStyle name="Total 2 2" xfId="1987"/>
    <cellStyle name="Total 2 3" xfId="1988"/>
    <cellStyle name="Total 2 4" xfId="1989"/>
    <cellStyle name="Total 3" xfId="1990"/>
    <cellStyle name="Total 4" xfId="1991"/>
    <cellStyle name="Total 5" xfId="1992"/>
    <cellStyle name="Total 6" xfId="1993"/>
    <cellStyle name="Total 7" xfId="1994"/>
    <cellStyle name="Total 8" xfId="1995"/>
    <cellStyle name="Warning Text 2" xfId="1996"/>
    <cellStyle name="Warning Text 2 2" xfId="1997"/>
    <cellStyle name="Warning Text 3" xfId="1998"/>
    <cellStyle name="Warning Text 4" xfId="1999"/>
    <cellStyle name="Warning Text 5" xfId="2000"/>
    <cellStyle name="Warning Text 6" xfId="2001"/>
    <cellStyle name="Warning Text 7" xfId="2002"/>
    <cellStyle name="Warning Text 8" xfId="2003"/>
    <cellStyle name="Year" xfId="2004"/>
    <cellStyle name="Year0" xfId="163"/>
  </cellStyles>
  <dxfs count="42">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949"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ldc01\VOL1\AdminNew\Electricity%20Enterprise%20Statistics\Alpine\2012\MED_ED_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gineers/AMP/2013/Contributors_Folders/SJC/AEL%20Workbook%20-%20Schedules%2011a%20to%2012d%20ComCom%20ID%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dministration/Surveys%20-%20letters,%20contact%20lists%20etc/Electricity/Annual%20Questionnaires/2011/2011NewTemplates/MED_EA_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dminNew/Default%20Price-Quality%20Path/DPP%20Compliance/Compliance%20-%2031%20March%202013/Project%20Plan%20-%20DPP%20compliance%20for%20the%20year%20ended%2031%20March%2020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3/Appendix%204%20rev%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s\Energy\MCE%20SMART%20METER%20AUS%20(M697)\Phase%202\Overview%20Model\Draft%20SMI%20Rollout%20Mod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D1_Deliveries"/>
      <sheetName val="D1_DirectDeliveries"/>
      <sheetName val="D2_DistributedGeneration"/>
      <sheetName val="D3_SummaryStatistics"/>
      <sheetName val="Notes"/>
      <sheetName val="Module1"/>
      <sheetName val="Customer Data"/>
      <sheetName val="ANSIC"/>
      <sheetName val="DB_upload"/>
      <sheetName val="The Button"/>
    </sheetNames>
    <sheetDataSet>
      <sheetData sheetId="0">
        <row r="27">
          <cell r="K27" t="str">
            <v>31 March 2012</v>
          </cell>
        </row>
      </sheetData>
      <sheetData sheetId="1">
        <row r="4">
          <cell r="B4" t="str">
            <v>1)</v>
          </cell>
        </row>
        <row r="5">
          <cell r="B5" t="str">
            <v>2)</v>
          </cell>
        </row>
        <row r="7">
          <cell r="B7" t="str">
            <v>3)</v>
          </cell>
        </row>
        <row r="9">
          <cell r="B9" t="str">
            <v>4)</v>
          </cell>
        </row>
        <row r="10">
          <cell r="B10" t="str">
            <v>5)</v>
          </cell>
        </row>
        <row r="12">
          <cell r="B12" t="str">
            <v>6)</v>
          </cell>
        </row>
        <row r="13">
          <cell r="B13" t="str">
            <v>7)</v>
          </cell>
        </row>
        <row r="14">
          <cell r="B14" t="str">
            <v>8)</v>
          </cell>
        </row>
        <row r="25">
          <cell r="A25" t="str">
            <v>ret</v>
          </cell>
        </row>
        <row r="26">
          <cell r="A26" t="str">
            <v>ret</v>
          </cell>
        </row>
        <row r="27">
          <cell r="A27" t="str">
            <v>ret</v>
          </cell>
        </row>
        <row r="28">
          <cell r="A28" t="str">
            <v>ret</v>
          </cell>
        </row>
        <row r="29">
          <cell r="A29" t="str">
            <v>ret</v>
          </cell>
        </row>
        <row r="30">
          <cell r="A30" t="str">
            <v>ret</v>
          </cell>
        </row>
        <row r="31">
          <cell r="A31" t="str">
            <v/>
          </cell>
        </row>
        <row r="32">
          <cell r="A32" t="str">
            <v/>
          </cell>
        </row>
        <row r="33">
          <cell r="A33" t="str">
            <v/>
          </cell>
        </row>
        <row r="34">
          <cell r="A34" t="str">
            <v/>
          </cell>
        </row>
        <row r="35">
          <cell r="A35" t="str">
            <v/>
          </cell>
        </row>
        <row r="36">
          <cell r="A36" t="str">
            <v/>
          </cell>
        </row>
        <row r="40">
          <cell r="B40" t="str">
            <v>+</v>
          </cell>
        </row>
        <row r="43">
          <cell r="A43" t="str">
            <v>bulk</v>
          </cell>
        </row>
        <row r="44">
          <cell r="A44" t="str">
            <v>bulk</v>
          </cell>
        </row>
        <row r="45">
          <cell r="A45" t="str">
            <v/>
          </cell>
        </row>
        <row r="46">
          <cell r="A46" t="str">
            <v/>
          </cell>
        </row>
        <row r="47">
          <cell r="A47" t="str">
            <v/>
          </cell>
        </row>
        <row r="48">
          <cell r="A48" t="str">
            <v/>
          </cell>
        </row>
        <row r="49">
          <cell r="A49" t="str">
            <v/>
          </cell>
        </row>
        <row r="54">
          <cell r="B54" t="str">
            <v>=</v>
          </cell>
        </row>
      </sheetData>
      <sheetData sheetId="2">
        <row r="3">
          <cell r="A3" t="str">
            <v>1)</v>
          </cell>
        </row>
        <row r="17">
          <cell r="C17" t="str">
            <v>Agriculture and primary sector support services</v>
          </cell>
          <cell r="D17" t="str">
            <v>A01-A02</v>
          </cell>
          <cell r="E17" t="str">
            <v xml:space="preserve">A01,A05  </v>
          </cell>
          <cell r="F17" t="str">
            <v>A01|A05</v>
          </cell>
        </row>
        <row r="18">
          <cell r="C18" t="str">
            <v>Forestry and logging</v>
          </cell>
          <cell r="D18" t="str">
            <v xml:space="preserve">A03      </v>
          </cell>
          <cell r="E18" t="str">
            <v xml:space="preserve">A03      </v>
          </cell>
          <cell r="F18" t="str">
            <v>A03</v>
          </cell>
        </row>
        <row r="19">
          <cell r="C19" t="str">
            <v>Aquaculture, fishing, hunting and trapping</v>
          </cell>
          <cell r="D19" t="str">
            <v xml:space="preserve">A02,A04  </v>
          </cell>
          <cell r="E19" t="str">
            <v xml:space="preserve">A02,A04  </v>
          </cell>
          <cell r="F19" t="str">
            <v>A02|A04</v>
          </cell>
        </row>
        <row r="20">
          <cell r="B20" t="str">
            <v>Sub-total</v>
          </cell>
          <cell r="G20">
            <v>0</v>
          </cell>
          <cell r="H20">
            <v>0</v>
          </cell>
        </row>
        <row r="21">
          <cell r="B21" t="str">
            <v>Industrial Deliveries</v>
          </cell>
        </row>
        <row r="22">
          <cell r="B22" t="str">
            <v>Mining</v>
          </cell>
          <cell r="C22" t="str">
            <v>Coal mining</v>
          </cell>
          <cell r="D22" t="str">
            <v>B11</v>
          </cell>
          <cell r="E22" t="str">
            <v xml:space="preserve">B06      </v>
          </cell>
          <cell r="F22" t="str">
            <v>B06</v>
          </cell>
        </row>
        <row r="23">
          <cell r="C23" t="str">
            <v>Oil and gas extraction</v>
          </cell>
          <cell r="D23" t="str">
            <v>B12</v>
          </cell>
          <cell r="E23" t="str">
            <v xml:space="preserve">B07      </v>
          </cell>
          <cell r="F23" t="str">
            <v>B07</v>
          </cell>
        </row>
        <row r="24">
          <cell r="C24" t="str">
            <v>Other mining and quarrying, and services to mining</v>
          </cell>
          <cell r="D24" t="str">
            <v>B13-B15</v>
          </cell>
          <cell r="E24" t="str">
            <v xml:space="preserve">B08-B10  </v>
          </cell>
          <cell r="F24" t="str">
            <v>B08|B09|B10</v>
          </cell>
        </row>
        <row r="25">
          <cell r="B25" t="str">
            <v>Manufacturing</v>
          </cell>
          <cell r="C25" t="str">
            <v>Meat and meat products</v>
          </cell>
          <cell r="D25" t="str">
            <v>C211</v>
          </cell>
          <cell r="E25" t="str">
            <v>C111-C112</v>
          </cell>
          <cell r="F25" t="str">
            <v>C111|C112</v>
          </cell>
        </row>
        <row r="26">
          <cell r="C26" t="str">
            <v>Dairy products</v>
          </cell>
          <cell r="D26" t="str">
            <v>C212</v>
          </cell>
          <cell r="E26" t="str">
            <v xml:space="preserve">C113     </v>
          </cell>
          <cell r="F26" t="str">
            <v>C113</v>
          </cell>
        </row>
        <row r="27">
          <cell r="C27" t="str">
            <v>Other food products, beverages and tobaccos</v>
          </cell>
          <cell r="D27" t="str">
            <v>C213-C219</v>
          </cell>
          <cell r="E27" t="str">
            <v xml:space="preserve">C114-C12 </v>
          </cell>
          <cell r="F27" t="str">
            <v>C114|C115|C116|C117|C118|C119|C12</v>
          </cell>
        </row>
        <row r="28">
          <cell r="C28" t="str">
            <v>Textile, leather, clothing and footwear</v>
          </cell>
          <cell r="D28" t="str">
            <v>C22</v>
          </cell>
          <cell r="E28" t="str">
            <v xml:space="preserve">C13      </v>
          </cell>
          <cell r="F28" t="str">
            <v>C13</v>
          </cell>
        </row>
        <row r="29">
          <cell r="C29" t="str">
            <v>Log sawmilling and timber dressing, and other wood products</v>
          </cell>
          <cell r="D29" t="str">
            <v>C231-C232</v>
          </cell>
          <cell r="E29" t="str">
            <v xml:space="preserve">C14      </v>
          </cell>
          <cell r="F29" t="str">
            <v>C14</v>
          </cell>
        </row>
        <row r="30">
          <cell r="C30" t="str">
            <v>Pulp, paper and converted paper products</v>
          </cell>
          <cell r="D30" t="str">
            <v>C233</v>
          </cell>
          <cell r="E30" t="str">
            <v xml:space="preserve">C15      </v>
          </cell>
          <cell r="F30" t="str">
            <v>C15</v>
          </cell>
        </row>
        <row r="31">
          <cell r="C31" t="str">
            <v>Printing</v>
          </cell>
          <cell r="D31" t="str">
            <v>C24</v>
          </cell>
          <cell r="E31" t="str">
            <v xml:space="preserve">C16      </v>
          </cell>
          <cell r="F31" t="str">
            <v>C16</v>
          </cell>
        </row>
        <row r="32">
          <cell r="C32" t="str">
            <v>Petroleum and coal product manufacturing</v>
          </cell>
          <cell r="D32" t="str">
            <v>C251-C252</v>
          </cell>
          <cell r="E32" t="str">
            <v xml:space="preserve">C17      </v>
          </cell>
          <cell r="F32" t="str">
            <v>C17</v>
          </cell>
        </row>
        <row r="33">
          <cell r="C33" t="str">
            <v>Basic chemicals and chemical products</v>
          </cell>
          <cell r="D33" t="str">
            <v>C253-C254</v>
          </cell>
          <cell r="E33" t="str">
            <v xml:space="preserve">C18      </v>
          </cell>
          <cell r="F33" t="str">
            <v>C18</v>
          </cell>
        </row>
        <row r="34">
          <cell r="C34" t="str">
            <v>Polymer and rubber products</v>
          </cell>
          <cell r="D34" t="str">
            <v>C255-C256</v>
          </cell>
          <cell r="E34" t="str">
            <v xml:space="preserve">C19      </v>
          </cell>
          <cell r="F34" t="str">
            <v>C19</v>
          </cell>
        </row>
        <row r="35">
          <cell r="C35" t="str">
            <v>Non-metallic mineral products</v>
          </cell>
          <cell r="D35" t="str">
            <v>C26</v>
          </cell>
          <cell r="E35" t="str">
            <v xml:space="preserve">C20      </v>
          </cell>
          <cell r="F35" t="str">
            <v>C20</v>
          </cell>
        </row>
        <row r="36">
          <cell r="C36" t="str">
            <v>Basic ferrous metals</v>
          </cell>
          <cell r="D36" t="str">
            <v>C271</v>
          </cell>
          <cell r="E36" t="str">
            <v xml:space="preserve">C211     </v>
          </cell>
          <cell r="F36" t="str">
            <v>C211</v>
          </cell>
        </row>
        <row r="37">
          <cell r="C37" t="str">
            <v>Basic non-ferrous metals</v>
          </cell>
          <cell r="D37" t="str">
            <v>C272</v>
          </cell>
          <cell r="E37" t="str">
            <v xml:space="preserve">C213     </v>
          </cell>
          <cell r="F37" t="str">
            <v>C213</v>
          </cell>
        </row>
        <row r="38">
          <cell r="C38" t="str">
            <v>Basic non-ferrous metal products</v>
          </cell>
          <cell r="D38" t="str">
            <v>C273</v>
          </cell>
          <cell r="E38" t="str">
            <v xml:space="preserve">C214     </v>
          </cell>
          <cell r="F38" t="str">
            <v>C214</v>
          </cell>
        </row>
        <row r="39">
          <cell r="C39" t="str">
            <v>Basic ferrous and other metal products</v>
          </cell>
          <cell r="D39" t="str">
            <v xml:space="preserve">C274-C276 </v>
          </cell>
          <cell r="E39" t="str">
            <v xml:space="preserve">C212,C22 </v>
          </cell>
          <cell r="F39" t="str">
            <v>C212|C22</v>
          </cell>
        </row>
        <row r="40">
          <cell r="C40" t="str">
            <v>Transport equipment</v>
          </cell>
          <cell r="D40" t="str">
            <v>C281-C282</v>
          </cell>
          <cell r="E40" t="str">
            <v xml:space="preserve">C23      </v>
          </cell>
          <cell r="F40" t="str">
            <v>C23</v>
          </cell>
        </row>
        <row r="41">
          <cell r="C41" t="str">
            <v>Machinery and Equipment Manufacturing</v>
          </cell>
          <cell r="D41" t="str">
            <v>C283-C286</v>
          </cell>
          <cell r="E41" t="str">
            <v xml:space="preserve">C24      </v>
          </cell>
          <cell r="F41" t="str">
            <v>C24</v>
          </cell>
        </row>
        <row r="42">
          <cell r="C42" t="str">
            <v>Furniture and other manufacturing</v>
          </cell>
          <cell r="D42" t="str">
            <v>C29</v>
          </cell>
          <cell r="E42" t="str">
            <v xml:space="preserve">C25      </v>
          </cell>
          <cell r="F42" t="str">
            <v>C25</v>
          </cell>
        </row>
        <row r="43">
          <cell r="B43" t="str">
            <v>Primary Services and Construction</v>
          </cell>
          <cell r="C43" t="str">
            <v>Electricity supply</v>
          </cell>
          <cell r="D43" t="str">
            <v>D361</v>
          </cell>
          <cell r="E43" t="str">
            <v xml:space="preserve">D26      </v>
          </cell>
          <cell r="F43" t="str">
            <v>D26</v>
          </cell>
        </row>
        <row r="44">
          <cell r="C44" t="str">
            <v>Gas supply (including LPG and CNG)</v>
          </cell>
          <cell r="D44" t="str">
            <v>D362</v>
          </cell>
          <cell r="E44" t="str">
            <v xml:space="preserve">D27      </v>
          </cell>
          <cell r="F44" t="str">
            <v>D27</v>
          </cell>
        </row>
        <row r="45">
          <cell r="C45" t="str">
            <v>Water supply, sewerage and drainage services</v>
          </cell>
          <cell r="D45" t="str">
            <v>D37</v>
          </cell>
          <cell r="E45" t="str">
            <v xml:space="preserve">D28      </v>
          </cell>
          <cell r="F45" t="str">
            <v>D28|D29</v>
          </cell>
        </row>
        <row r="46">
          <cell r="C46" t="str">
            <v>Construction</v>
          </cell>
          <cell r="D46" t="str">
            <v>E</v>
          </cell>
          <cell r="E46" t="str">
            <v xml:space="preserve">E        </v>
          </cell>
          <cell r="F46" t="str">
            <v>E</v>
          </cell>
        </row>
        <row r="47">
          <cell r="B47" t="str">
            <v>Sub-total</v>
          </cell>
          <cell r="G47">
            <v>0</v>
          </cell>
          <cell r="H47">
            <v>0</v>
          </cell>
          <cell r="J47">
            <v>0</v>
          </cell>
        </row>
        <row r="48">
          <cell r="B48" t="str">
            <v>Commercial Deliveries</v>
          </cell>
        </row>
        <row r="49">
          <cell r="B49" t="str">
            <v>Commercial Services</v>
          </cell>
          <cell r="C49" t="str">
            <v>Wholesale and retail trade</v>
          </cell>
          <cell r="D49" t="str">
            <v xml:space="preserve">F-G </v>
          </cell>
          <cell r="E49" t="str">
            <v xml:space="preserve">F-G      </v>
          </cell>
          <cell r="F49" t="str">
            <v>F|G</v>
          </cell>
        </row>
        <row r="50">
          <cell r="C50" t="str">
            <v>Accommodation and food services</v>
          </cell>
          <cell r="D50" t="str">
            <v>H</v>
          </cell>
          <cell r="E50" t="str">
            <v xml:space="preserve">H        </v>
          </cell>
          <cell r="F50" t="str">
            <v>H</v>
          </cell>
        </row>
        <row r="51">
          <cell r="B51" t="str">
            <v>Transport, storage and postal services</v>
          </cell>
          <cell r="C51" t="str">
            <v>Transport, storage and postal services</v>
          </cell>
          <cell r="D51" t="str">
            <v>I</v>
          </cell>
          <cell r="E51" t="str">
            <v xml:space="preserve">I        </v>
          </cell>
          <cell r="F51" t="str">
            <v>I</v>
          </cell>
        </row>
        <row r="52">
          <cell r="B52" t="str">
            <v>Other services</v>
          </cell>
          <cell r="C52" t="str">
            <v>Information media and telecommunications</v>
          </cell>
          <cell r="D52" t="str">
            <v>J</v>
          </cell>
          <cell r="E52" t="str">
            <v xml:space="preserve">J        </v>
          </cell>
          <cell r="F52" t="str">
            <v>J</v>
          </cell>
        </row>
        <row r="53">
          <cell r="C53" t="str">
            <v>Financial, property, hiring, professional and administrative services</v>
          </cell>
          <cell r="D53" t="str">
            <v>K, L</v>
          </cell>
          <cell r="E53" t="str">
            <v xml:space="preserve">K-N      </v>
          </cell>
          <cell r="F53" t="str">
            <v>K|L|M|N</v>
          </cell>
        </row>
        <row r="54">
          <cell r="C54" t="str">
            <v>Public administration and safety</v>
          </cell>
          <cell r="D54" t="str">
            <v>M</v>
          </cell>
          <cell r="E54" t="str">
            <v xml:space="preserve">O        </v>
          </cell>
          <cell r="F54" t="str">
            <v>O</v>
          </cell>
        </row>
        <row r="55">
          <cell r="C55" t="str">
            <v>Education and training</v>
          </cell>
          <cell r="D55" t="str">
            <v>N</v>
          </cell>
          <cell r="E55" t="str">
            <v xml:space="preserve">P        </v>
          </cell>
          <cell r="F55" t="str">
            <v>P</v>
          </cell>
        </row>
        <row r="56">
          <cell r="C56" t="str">
            <v>Health care and social assistance</v>
          </cell>
          <cell r="D56" t="str">
            <v>O</v>
          </cell>
          <cell r="E56" t="str">
            <v xml:space="preserve">Q        </v>
          </cell>
          <cell r="F56" t="str">
            <v>Q</v>
          </cell>
        </row>
        <row r="57">
          <cell r="C57" t="str">
            <v xml:space="preserve">Arts, recreational and other services </v>
          </cell>
          <cell r="D57" t="str">
            <v>P, Q</v>
          </cell>
          <cell r="E57" t="str">
            <v xml:space="preserve">R-S      </v>
          </cell>
          <cell r="F57" t="str">
            <v>R|S|T</v>
          </cell>
        </row>
        <row r="58">
          <cell r="B58" t="str">
            <v>Sub-total</v>
          </cell>
          <cell r="D58" t="str">
            <v>Commercial Sub-total</v>
          </cell>
          <cell r="G58">
            <v>0</v>
          </cell>
          <cell r="H58">
            <v>0</v>
          </cell>
          <cell r="J58">
            <v>0</v>
          </cell>
        </row>
        <row r="59">
          <cell r="B59" t="str">
            <v>Residential Deliveries</v>
          </cell>
        </row>
        <row r="60">
          <cell r="B60" t="str">
            <v>Sub-total</v>
          </cell>
          <cell r="D60" t="str">
            <v>Commercial Sub-total</v>
          </cell>
          <cell r="F60" t="str">
            <v>RES</v>
          </cell>
        </row>
      </sheetData>
      <sheetData sheetId="3">
        <row r="20">
          <cell r="A20" t="str">
            <v>bdgcounter</v>
          </cell>
        </row>
      </sheetData>
      <sheetData sheetId="4"/>
      <sheetData sheetId="5"/>
      <sheetData sheetId="6" refreshError="1"/>
      <sheetData sheetId="7">
        <row r="1">
          <cell r="A1" t="str">
            <v>Select Retailer</v>
          </cell>
          <cell r="B1" t="str">
            <v>Select Station Name</v>
          </cell>
          <cell r="D1" t="str">
            <v>Select Company</v>
          </cell>
        </row>
        <row r="2">
          <cell r="A2" t="str">
            <v>Bay of Plenty Energy</v>
          </cell>
          <cell r="B2" t="str">
            <v>Addington</v>
          </cell>
          <cell r="D2" t="str">
            <v>Alpine Energy Limited</v>
          </cell>
        </row>
        <row r="3">
          <cell r="A3" t="str">
            <v>Bosco Connect Ltd</v>
          </cell>
          <cell r="B3" t="str">
            <v>Aluminium Diecasting Ltd</v>
          </cell>
          <cell r="D3" t="str">
            <v>Aurora Energy</v>
          </cell>
        </row>
        <row r="4">
          <cell r="A4" t="str">
            <v>Contact Energy</v>
          </cell>
          <cell r="B4" t="str">
            <v>Anchor Products</v>
          </cell>
          <cell r="D4" t="str">
            <v>Buller Electricity Ltd</v>
          </cell>
        </row>
        <row r="5">
          <cell r="A5" t="str">
            <v>Energy Online</v>
          </cell>
          <cell r="B5" t="str">
            <v>Aniwhenua</v>
          </cell>
          <cell r="D5" t="str">
            <v>Centralines Limited</v>
          </cell>
        </row>
        <row r="6">
          <cell r="A6" t="str">
            <v>Genesis Energy</v>
          </cell>
          <cell r="B6" t="str">
            <v>Ballance Agri</v>
          </cell>
          <cell r="D6" t="str">
            <v>Counties Power Limited</v>
          </cell>
        </row>
        <row r="7">
          <cell r="A7" t="str">
            <v>King Country Energy</v>
          </cell>
          <cell r="B7" t="str">
            <v>Bay Milk Edgecumbe</v>
          </cell>
          <cell r="D7" t="str">
            <v>Eastland Network Ltd</v>
          </cell>
        </row>
        <row r="8">
          <cell r="A8" t="str">
            <v>Meridian</v>
          </cell>
          <cell r="B8" t="str">
            <v>Blue Mountain Lumber</v>
          </cell>
          <cell r="D8" t="str">
            <v>Electra Ltd</v>
          </cell>
        </row>
        <row r="9">
          <cell r="A9" t="str">
            <v>Mighty River Power</v>
          </cell>
          <cell r="B9" t="str">
            <v>Bombay</v>
          </cell>
          <cell r="D9" t="str">
            <v>Electricity Ashburton Limited</v>
          </cell>
        </row>
        <row r="10">
          <cell r="A10" t="str">
            <v>Nova Energy</v>
          </cell>
          <cell r="B10" t="str">
            <v>Brooklyn Power Station</v>
          </cell>
          <cell r="D10" t="str">
            <v>Electricity Invercargill Limited</v>
          </cell>
        </row>
        <row r="11">
          <cell r="A11" t="str">
            <v>NZ Energy Ltd</v>
          </cell>
          <cell r="B11" t="str">
            <v>Chathams Wind</v>
          </cell>
          <cell r="D11" t="str">
            <v>Horizon Energy Distribution Ltd</v>
          </cell>
        </row>
        <row r="12">
          <cell r="A12" t="str">
            <v>Pulse Energy</v>
          </cell>
          <cell r="B12" t="str">
            <v>Christchurch Hospital Campus</v>
          </cell>
          <cell r="D12" t="str">
            <v>MainPower NZ Ltd</v>
          </cell>
        </row>
        <row r="13">
          <cell r="A13" t="str">
            <v>Simply Energy</v>
          </cell>
          <cell r="B13" t="str">
            <v>Cleardale</v>
          </cell>
          <cell r="D13" t="str">
            <v>Marlborough Lines Ltd</v>
          </cell>
        </row>
        <row r="14">
          <cell r="A14" t="str">
            <v>TrustPower</v>
          </cell>
          <cell r="B14" t="str">
            <v>Deep Stream</v>
          </cell>
          <cell r="D14" t="str">
            <v>Network Tasman Limited</v>
          </cell>
        </row>
        <row r="15">
          <cell r="B15" t="str">
            <v>Dillmans</v>
          </cell>
          <cell r="D15" t="str">
            <v>Network Waitaki Limited</v>
          </cell>
        </row>
        <row r="16">
          <cell r="B16" t="str">
            <v>Falls Dam</v>
          </cell>
          <cell r="D16" t="str">
            <v>Northpower</v>
          </cell>
        </row>
        <row r="17">
          <cell r="B17" t="str">
            <v>Forest Research</v>
          </cell>
          <cell r="D17" t="str">
            <v>Orion NZ Limited</v>
          </cell>
        </row>
        <row r="18">
          <cell r="B18" t="str">
            <v>Gisborne</v>
          </cell>
          <cell r="D18" t="str">
            <v>OtagoNet</v>
          </cell>
        </row>
        <row r="19">
          <cell r="B19" t="str">
            <v>Hampton Downs Landfill</v>
          </cell>
          <cell r="D19" t="str">
            <v>Powerco Limited</v>
          </cell>
        </row>
        <row r="20">
          <cell r="B20" t="str">
            <v>Hau Nui</v>
          </cell>
          <cell r="D20" t="str">
            <v>PowerNet</v>
          </cell>
        </row>
        <row r="21">
          <cell r="B21" t="str">
            <v>Highbank</v>
          </cell>
          <cell r="D21" t="str">
            <v>Scanpower Ltd</v>
          </cell>
        </row>
        <row r="22">
          <cell r="B22" t="str">
            <v>Hinemaiaia A</v>
          </cell>
          <cell r="D22" t="str">
            <v>The Lines Company Limited</v>
          </cell>
        </row>
        <row r="23">
          <cell r="B23" t="str">
            <v>Hinemaiaia B</v>
          </cell>
          <cell r="D23" t="str">
            <v>The Power Company Ltd</v>
          </cell>
        </row>
        <row r="24">
          <cell r="B24" t="str">
            <v>Hinemaiaia C</v>
          </cell>
          <cell r="D24" t="str">
            <v>Top Energy Limited</v>
          </cell>
        </row>
        <row r="25">
          <cell r="B25" t="str">
            <v>Horseshoe Bend</v>
          </cell>
          <cell r="D25" t="str">
            <v>Unison Networks Ltd</v>
          </cell>
        </row>
        <row r="26">
          <cell r="B26" t="str">
            <v>Horseshoe Bend Wind</v>
          </cell>
          <cell r="D26" t="str">
            <v>Vector Lines Limited</v>
          </cell>
        </row>
        <row r="27">
          <cell r="B27" t="str">
            <v>Iwitahi</v>
          </cell>
          <cell r="D27" t="str">
            <v>Waipa Networks Limited</v>
          </cell>
        </row>
        <row r="28">
          <cell r="B28" t="str">
            <v>Jackson Estate</v>
          </cell>
          <cell r="D28" t="str">
            <v>WEL Networks Ltd</v>
          </cell>
        </row>
        <row r="29">
          <cell r="B29" t="str">
            <v>Kaimai 5</v>
          </cell>
          <cell r="D29" t="str">
            <v>Wellington Electricity Lines</v>
          </cell>
        </row>
        <row r="30">
          <cell r="B30" t="str">
            <v>Kawerau - BOP</v>
          </cell>
          <cell r="D30" t="str">
            <v>Westpower Limited</v>
          </cell>
        </row>
        <row r="31">
          <cell r="B31" t="str">
            <v>Kawerau - KA24</v>
          </cell>
          <cell r="D31" t="str">
            <v>Transpower New Zealand Limited</v>
          </cell>
        </row>
        <row r="32">
          <cell r="B32" t="str">
            <v>Kumara</v>
          </cell>
        </row>
        <row r="33">
          <cell r="B33" t="str">
            <v>Kuratau</v>
          </cell>
        </row>
        <row r="34">
          <cell r="B34" t="str">
            <v>Lloyd Mandeno</v>
          </cell>
        </row>
        <row r="35">
          <cell r="B35" t="str">
            <v>Lower Mangapapa</v>
          </cell>
        </row>
        <row r="36">
          <cell r="B36" t="str">
            <v>Mangatawhiri</v>
          </cell>
        </row>
        <row r="37">
          <cell r="B37" t="str">
            <v>Mangorei</v>
          </cell>
        </row>
        <row r="38">
          <cell r="B38" t="str">
            <v>Marlborough Lines Diesel</v>
          </cell>
        </row>
        <row r="39">
          <cell r="B39" t="str">
            <v>Montalto</v>
          </cell>
        </row>
        <row r="40">
          <cell r="B40" t="str">
            <v>Motukawa</v>
          </cell>
        </row>
        <row r="41">
          <cell r="B41" t="str">
            <v>Mud House</v>
          </cell>
        </row>
        <row r="42">
          <cell r="B42" t="str">
            <v>Onekaka</v>
          </cell>
        </row>
        <row r="43">
          <cell r="B43" t="str">
            <v>Opuha</v>
          </cell>
        </row>
        <row r="44">
          <cell r="B44" t="str">
            <v>Opunake</v>
          </cell>
        </row>
        <row r="45">
          <cell r="B45" t="str">
            <v>Orion Diesel</v>
          </cell>
        </row>
        <row r="46">
          <cell r="B46" t="str">
            <v>Pacific Steel</v>
          </cell>
        </row>
        <row r="47">
          <cell r="B47" t="str">
            <v>Paerau</v>
          </cell>
        </row>
        <row r="48">
          <cell r="B48" t="str">
            <v>Wairere Falls</v>
          </cell>
        </row>
        <row r="49">
          <cell r="B49" t="str">
            <v>Watercare Mangere</v>
          </cell>
        </row>
        <row r="50">
          <cell r="B50" t="str">
            <v>Wellington Hospital</v>
          </cell>
        </row>
        <row r="51">
          <cell r="B51" t="str">
            <v>White Hill</v>
          </cell>
        </row>
        <row r="52">
          <cell r="B52" t="str">
            <v>Whitford Landfill</v>
          </cell>
        </row>
        <row r="53">
          <cell r="B53" t="str">
            <v>Wye Creek</v>
          </cell>
        </row>
      </sheetData>
      <sheetData sheetId="8">
        <row r="1">
          <cell r="A1" t="str">
            <v xml:space="preserve">A01,A05  </v>
          </cell>
          <cell r="B1" t="str">
            <v>A01,A05           Agriculture and primary sector support services</v>
          </cell>
        </row>
        <row r="2">
          <cell r="B2" t="str">
            <v>A03                   Forestry and logging</v>
          </cell>
        </row>
        <row r="3">
          <cell r="B3" t="str">
            <v>A02,A04           Aquaculture, fishing, hunting and trapping</v>
          </cell>
        </row>
        <row r="4">
          <cell r="B4" t="str">
            <v>B06                   Coal mining</v>
          </cell>
        </row>
        <row r="5">
          <cell r="B5" t="str">
            <v>B07                   Oil and gas extraction</v>
          </cell>
        </row>
        <row r="6">
          <cell r="B6" t="str">
            <v>B08-B10           Other mining and quarrying, and services to mining</v>
          </cell>
        </row>
        <row r="7">
          <cell r="B7" t="str">
            <v>C111-C112       Meat and Meat Products</v>
          </cell>
        </row>
        <row r="8">
          <cell r="B8" t="str">
            <v>C113                 Dairy Products</v>
          </cell>
        </row>
        <row r="9">
          <cell r="B9" t="str">
            <v>C114-C12         Other food products, beverages and tobaccos</v>
          </cell>
        </row>
        <row r="10">
          <cell r="B10" t="str">
            <v>C13                   Textile, leather, clothing and footwear</v>
          </cell>
        </row>
        <row r="11">
          <cell r="B11" t="str">
            <v>C14                   Log sawmilling and timber dressing, and other wood products</v>
          </cell>
        </row>
        <row r="12">
          <cell r="B12" t="str">
            <v>C15                   Pulp, paper and converted paper products</v>
          </cell>
        </row>
        <row r="13">
          <cell r="B13" t="str">
            <v>C16                   Printing</v>
          </cell>
        </row>
        <row r="14">
          <cell r="B14" t="str">
            <v>C17                   Petroleum and coal product manufacturing</v>
          </cell>
        </row>
        <row r="15">
          <cell r="B15" t="str">
            <v>C18                   Basic chemicals and chemical products</v>
          </cell>
        </row>
        <row r="16">
          <cell r="B16" t="str">
            <v>C19                   Polymer and rubber products</v>
          </cell>
        </row>
        <row r="17">
          <cell r="B17" t="str">
            <v>C20                   Non-metallic mineral products</v>
          </cell>
        </row>
        <row r="18">
          <cell r="B18" t="str">
            <v>C211                 Basic ferrous metals</v>
          </cell>
        </row>
        <row r="19">
          <cell r="B19" t="str">
            <v>C213                 Basic non-ferrous metals</v>
          </cell>
        </row>
        <row r="20">
          <cell r="B20" t="str">
            <v>C214                 Basic non-ferrous metal products</v>
          </cell>
        </row>
        <row r="21">
          <cell r="B21" t="str">
            <v>C212,C22          Basic ferrous and other metal products</v>
          </cell>
        </row>
        <row r="22">
          <cell r="B22" t="str">
            <v>C23                   Transport equipment</v>
          </cell>
        </row>
        <row r="23">
          <cell r="B23" t="str">
            <v>C24                   Machinery and Equipment Manufacturing</v>
          </cell>
        </row>
        <row r="24">
          <cell r="B24" t="str">
            <v>C25                   Furniture and other manufacturing</v>
          </cell>
        </row>
        <row r="25">
          <cell r="B25" t="str">
            <v>D26                   Electricity supply</v>
          </cell>
        </row>
        <row r="26">
          <cell r="B26" t="str">
            <v>D27                   Gas supply (including LPG and CNG)</v>
          </cell>
        </row>
        <row r="27">
          <cell r="B27" t="str">
            <v>D28                   Water supply, sewerage and drainage services</v>
          </cell>
        </row>
        <row r="28">
          <cell r="B28" t="str">
            <v>E                       Construction</v>
          </cell>
        </row>
        <row r="29">
          <cell r="B29" t="str">
            <v>F-G                   Wholesale and retail trade</v>
          </cell>
        </row>
        <row r="30">
          <cell r="B30" t="str">
            <v>H                       Accommodation and food services</v>
          </cell>
        </row>
        <row r="31">
          <cell r="B31" t="str">
            <v>I                          Transport, storage and postal services</v>
          </cell>
        </row>
        <row r="32">
          <cell r="B32" t="str">
            <v>J                        Information media and telecommunications</v>
          </cell>
        </row>
        <row r="33">
          <cell r="B33" t="str">
            <v>K-N                  Financial, property, hiring, professional and administrative services</v>
          </cell>
        </row>
        <row r="34">
          <cell r="B34" t="str">
            <v>O                     Public administration and safety</v>
          </cell>
        </row>
        <row r="35">
          <cell r="B35" t="str">
            <v>P                      Education and training</v>
          </cell>
        </row>
        <row r="36">
          <cell r="B36" t="str">
            <v>Q                     Health care and social assistance</v>
          </cell>
        </row>
        <row r="37">
          <cell r="B37" t="str">
            <v xml:space="preserve">R-S                  Arts, recreational and other services </v>
          </cell>
        </row>
      </sheetData>
      <sheetData sheetId="9">
        <row r="1">
          <cell r="A1" t="str">
            <v>line</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finitions"/>
      <sheetName val="S11a.Capex Forecast"/>
      <sheetName val="S11b.Opex Forecast"/>
      <sheetName val="Opex forecast"/>
      <sheetName val="S12a. Asset Condition"/>
      <sheetName val="S12b.Capacity Forecast"/>
      <sheetName val="S12c.Demand Forecast"/>
      <sheetName val="S12d.Reliability Forecast"/>
      <sheetName val="MP1 Technical Information"/>
      <sheetName val="MP3 Price &amp; Quality"/>
      <sheetName val="AM1 AMP variance"/>
      <sheetName val="Load Growth"/>
      <sheetName val="D2_DistributedGeneration"/>
      <sheetName val="Customers"/>
      <sheetName val="S12b.Capacity Forecast BC"/>
      <sheetName val="Capex Forecast"/>
      <sheetName val="Pole condition"/>
      <sheetName val="10 Year Budget"/>
      <sheetName val="Business Support"/>
      <sheetName val="System Operations and Net Suppo"/>
      <sheetName val="AM1 2012"/>
    </sheetNames>
    <sheetDataSet>
      <sheetData sheetId="0" refreshError="1"/>
      <sheetData sheetId="1" refreshError="1"/>
      <sheetData sheetId="2">
        <row r="8">
          <cell r="H8" t="str">
            <v>2012/13</v>
          </cell>
        </row>
        <row r="80">
          <cell r="F80" t="str">
            <v>Subtransmission</v>
          </cell>
        </row>
        <row r="81">
          <cell r="F81" t="str">
            <v>Zone substations</v>
          </cell>
        </row>
        <row r="82">
          <cell r="F82" t="str">
            <v>Distribution and LV lines</v>
          </cell>
        </row>
        <row r="83">
          <cell r="F83" t="str">
            <v>Distribution and LV cables</v>
          </cell>
        </row>
        <row r="84">
          <cell r="F84" t="str">
            <v>Distribution substations and transformers</v>
          </cell>
        </row>
        <row r="85">
          <cell r="F85" t="str">
            <v>Distribution switchgear</v>
          </cell>
        </row>
        <row r="86">
          <cell r="F86" t="str">
            <v>Other network assets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4">
          <cell r="E24">
            <v>0</v>
          </cell>
        </row>
      </sheetData>
      <sheetData sheetId="12" refreshError="1"/>
      <sheetData sheetId="13">
        <row r="20">
          <cell r="A20" t="str">
            <v>bdgcounter</v>
          </cell>
        </row>
        <row r="21">
          <cell r="A21" t="str">
            <v/>
          </cell>
        </row>
        <row r="22">
          <cell r="A22" t="str">
            <v/>
          </cell>
        </row>
        <row r="23">
          <cell r="A23" t="str">
            <v/>
          </cell>
        </row>
        <row r="24">
          <cell r="A24" t="str">
            <v/>
          </cell>
        </row>
        <row r="25">
          <cell r="A25" t="str">
            <v/>
          </cell>
        </row>
        <row r="26">
          <cell r="A26" t="str">
            <v/>
          </cell>
        </row>
        <row r="33">
          <cell r="A33" t="str">
            <v>sdgcounter</v>
          </cell>
        </row>
        <row r="34">
          <cell r="A34" t="str">
            <v>sdgcounter</v>
          </cell>
        </row>
        <row r="35">
          <cell r="A35" t="str">
            <v>sdgcounter</v>
          </cell>
        </row>
      </sheetData>
      <sheetData sheetId="14" refreshError="1"/>
      <sheetData sheetId="15" refreshError="1"/>
      <sheetData sheetId="16">
        <row r="127">
          <cell r="D127" t="str">
            <v>Overhead Lines, new, refurbished &amp; upgraded</v>
          </cell>
        </row>
      </sheetData>
      <sheetData sheetId="17" refreshError="1"/>
      <sheetData sheetId="18">
        <row r="31">
          <cell r="B31" t="str">
            <v>Information Technology</v>
          </cell>
        </row>
      </sheetData>
      <sheetData sheetId="19" refreshError="1"/>
      <sheetData sheetId="20">
        <row r="19">
          <cell r="C19">
            <v>1700</v>
          </cell>
        </row>
      </sheetData>
      <sheetData sheetId="21">
        <row r="11">
          <cell r="E11">
            <v>6339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Instructions"/>
      <sheetName val="A1_ExistingPlant"/>
      <sheetName val="A2_FuturePlant"/>
      <sheetName val="Notes"/>
      <sheetName val="Selections"/>
      <sheetName val="Module1"/>
    </sheetNames>
    <sheetDataSet>
      <sheetData sheetId="0" refreshError="1"/>
      <sheetData sheetId="1" refreshError="1"/>
      <sheetData sheetId="2" refreshError="1"/>
      <sheetData sheetId="3" refreshError="1"/>
      <sheetData sheetId="4" refreshError="1"/>
      <sheetData sheetId="5">
        <row r="3">
          <cell r="B3" t="str">
            <v>Hydro</v>
          </cell>
        </row>
        <row r="4">
          <cell r="B4" t="str">
            <v>Geothermal</v>
          </cell>
        </row>
        <row r="5">
          <cell r="B5" t="str">
            <v>Wind</v>
          </cell>
        </row>
        <row r="6">
          <cell r="B6" t="str">
            <v>Coal - Lignite</v>
          </cell>
        </row>
        <row r="7">
          <cell r="B7" t="str">
            <v>Coal - Sub bituminous</v>
          </cell>
        </row>
        <row r="8">
          <cell r="B8" t="str">
            <v>Diesel</v>
          </cell>
        </row>
        <row r="9">
          <cell r="B9" t="str">
            <v>Fuel Oil</v>
          </cell>
        </row>
        <row r="10">
          <cell r="B10" t="str">
            <v>Gas</v>
          </cell>
        </row>
        <row r="11">
          <cell r="B11" t="str">
            <v>Landfill Biogas</v>
          </cell>
        </row>
        <row r="12">
          <cell r="B12" t="str">
            <v>Sewage Biogas</v>
          </cell>
        </row>
        <row r="13">
          <cell r="B13" t="str">
            <v xml:space="preserve">Waste Heat </v>
          </cell>
        </row>
        <row r="14">
          <cell r="B14" t="str">
            <v>Woody Biomass</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List"/>
    </sheetNames>
    <sheetDataSet>
      <sheetData sheetId="0"/>
      <sheetData sheetId="1">
        <row r="4">
          <cell r="E4" t="str">
            <v>Role</v>
          </cell>
        </row>
        <row r="5">
          <cell r="B5" t="str">
            <v>Andrea Rankin</v>
          </cell>
          <cell r="E5" t="str">
            <v>Advice</v>
          </cell>
        </row>
        <row r="6">
          <cell r="B6" t="str">
            <v>Andrew McMillian</v>
          </cell>
          <cell r="E6" t="str">
            <v>Audit</v>
          </cell>
        </row>
        <row r="7">
          <cell r="B7" t="str">
            <v>Andrew Tombs</v>
          </cell>
          <cell r="E7" t="str">
            <v>Approval</v>
          </cell>
        </row>
        <row r="8">
          <cell r="B8" t="str">
            <v>Thomas Oldfield</v>
          </cell>
          <cell r="E8" t="str">
            <v>Report creation</v>
          </cell>
        </row>
        <row r="9">
          <cell r="B9" t="str">
            <v>Board</v>
          </cell>
          <cell r="E9" t="str">
            <v>Data collation</v>
          </cell>
        </row>
        <row r="10">
          <cell r="B10" t="str">
            <v>External</v>
          </cell>
          <cell r="E10" t="str">
            <v>Data confirmation</v>
          </cell>
        </row>
        <row r="11">
          <cell r="B11" t="str">
            <v>Jonathan Aldworth</v>
          </cell>
          <cell r="E11" t="str">
            <v>Drafting</v>
          </cell>
        </row>
        <row r="12">
          <cell r="B12" t="str">
            <v>Michael Boorer</v>
          </cell>
          <cell r="E12" t="str">
            <v>Planning &amp; scoping</v>
          </cell>
        </row>
        <row r="13">
          <cell r="B13" t="str">
            <v>Sara Carter</v>
          </cell>
          <cell r="E13" t="str">
            <v>Review</v>
          </cell>
        </row>
        <row r="14">
          <cell r="B14" t="str">
            <v>Team</v>
          </cell>
          <cell r="E14" t="str">
            <v>Project manager</v>
          </cell>
        </row>
        <row r="15">
          <cell r="B15" t="str">
            <v>Paul Christie</v>
          </cell>
          <cell r="E15" t="str">
            <v>Sign-off</v>
          </cell>
        </row>
        <row r="16">
          <cell r="B16" t="str">
            <v>Tony Pieromaldi</v>
          </cell>
          <cell r="E16" t="str">
            <v>Support</v>
          </cell>
        </row>
        <row r="17">
          <cell r="B17" t="str">
            <v>Yujie Long</v>
          </cell>
          <cell r="E17" t="str">
            <v>Training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Copy"/>
      <sheetName val="Low Priority"/>
      <sheetName val="High Priority"/>
      <sheetName val="Pivot Table"/>
      <sheetName val="OH to UG projects"/>
    </sheetNames>
    <sheetDataSet>
      <sheetData sheetId="0">
        <row r="186">
          <cell r="D186" t="str">
            <v>Subtransmission</v>
          </cell>
        </row>
        <row r="187">
          <cell r="D187" t="str">
            <v>Zone substations</v>
          </cell>
        </row>
        <row r="188">
          <cell r="D188" t="str">
            <v>Distribution and LV lines</v>
          </cell>
        </row>
        <row r="189">
          <cell r="D189" t="str">
            <v>Distribution and LV cables</v>
          </cell>
        </row>
        <row r="190">
          <cell r="D190" t="str">
            <v>Distribution substations and transformers</v>
          </cell>
        </row>
        <row r="191">
          <cell r="D191" t="str">
            <v>Distribution switchgear</v>
          </cell>
        </row>
        <row r="192">
          <cell r="D192" t="str">
            <v>Other network assets</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c 1"/>
      <sheetName val="Charts Sc 3"/>
      <sheetName val="Scen 1"/>
      <sheetName val="Scen 3"/>
      <sheetName val="Summary Tables"/>
      <sheetName val="15_16AB"/>
      <sheetName val="15_16AB IHD"/>
      <sheetName val="DLC Tables"/>
      <sheetName val="Charts DLC"/>
      <sheetName val="DLC Data"/>
      <sheetName val="Summary Tables (NMI)"/>
      <sheetName val="Nation (2)"/>
      <sheetName val="Nation"/>
      <sheetName val="NSW"/>
      <sheetName val="ACT"/>
      <sheetName val="SA"/>
      <sheetName val="QLD"/>
      <sheetName val="WA"/>
      <sheetName val="NT"/>
      <sheetName val="VIC"/>
      <sheetName val="TAS"/>
      <sheetName val="NSW 1"/>
      <sheetName val="16C"/>
      <sheetName val="ACT 1"/>
      <sheetName val="SA 1"/>
      <sheetName val="QLD 1"/>
      <sheetName val="WA 1"/>
      <sheetName val="NT 1"/>
      <sheetName val="VIC 1"/>
      <sheetName val="TAS 1"/>
      <sheetName val="NSW 2"/>
      <sheetName val="ACT 2"/>
      <sheetName val="SA 2"/>
      <sheetName val="QLD 2"/>
      <sheetName val="WA 2"/>
      <sheetName val="VIC 2"/>
      <sheetName val="NT 2"/>
      <sheetName val="TAS 2"/>
      <sheetName val="NSW 4"/>
      <sheetName val="ACT 4"/>
      <sheetName val="SA 4"/>
      <sheetName val="QLD 4"/>
      <sheetName val="WA 4"/>
      <sheetName val="NT 4"/>
      <sheetName val="VIC 4"/>
      <sheetName val="TAS 4"/>
      <sheetName val="NSW 3"/>
      <sheetName val="SA 3"/>
      <sheetName val="QLD 3"/>
      <sheetName val="WA 3"/>
      <sheetName val="NT 3"/>
      <sheetName val="VIC 3"/>
      <sheetName val="KPMG =&gt;"/>
      <sheetName val="Hedging"/>
      <sheetName val="CRA =&gt;"/>
      <sheetName val="Deferrals"/>
      <sheetName val="NEM"/>
      <sheetName val="State"/>
      <sheetName val="NERA =&gt;"/>
      <sheetName val="pool pumps"/>
      <sheetName val="Cost AC"/>
      <sheetName val="AC Takeup"/>
      <sheetName val="Meter costs"/>
      <sheetName val="Core CS"/>
      <sheetName val="15_16AB CS"/>
      <sheetName val="16C CS"/>
      <sheetName val="CS 3"/>
      <sheetName val="Phil =&gt;"/>
      <sheetName val="Sum Urb, Rural"/>
      <sheetName val="Instal Costs"/>
      <sheetName val="C-Factual Accum Low"/>
      <sheetName val="C-Factual Accum High"/>
      <sheetName val="C-Factual Interval Low"/>
      <sheetName val="C-Factual Interval High"/>
      <sheetName val="On going instal cost"/>
      <sheetName val="Assumpt &amp; inputs"/>
      <sheetName val="NERA manipulation"/>
      <sheetName val="NERA manipulation (Interval)"/>
      <sheetName val="EMCa =&gt;"/>
      <sheetName val="Trans Costs 1"/>
      <sheetName val="Oper Costs 1"/>
      <sheetName val="Refresh Costs 1"/>
      <sheetName val="Trans Costs 2a"/>
      <sheetName val="Oper Costs 2a"/>
      <sheetName val="Refresh Costs 2a"/>
      <sheetName val="Trans Costs 2b"/>
      <sheetName val="Oper Costs 2b"/>
      <sheetName val="Refresh Costs 2b"/>
      <sheetName val="Costs Sc 3"/>
      <sheetName val="Trans Costs 4"/>
      <sheetName val="Oper Costs 4"/>
      <sheetName val="Refresh Costs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G39"/>
  <sheetViews>
    <sheetView showGridLines="0" tabSelected="1" zoomScale="85" zoomScaleNormal="85" zoomScaleSheetLayoutView="80" workbookViewId="0">
      <selection activeCell="G7" sqref="G7"/>
    </sheetView>
  </sheetViews>
  <sheetFormatPr defaultColWidth="9.140625" defaultRowHeight="12.75"/>
  <cols>
    <col min="1" max="1" width="26.5703125" style="1" customWidth="1"/>
    <col min="2" max="2" width="43.140625" style="1" customWidth="1"/>
    <col min="3" max="3" width="32.7109375" style="1" customWidth="1"/>
    <col min="4" max="4" width="32.28515625" style="1" customWidth="1"/>
    <col min="5" max="5" width="28.5703125" style="1" customWidth="1"/>
    <col min="6" max="6" width="9.140625" style="1" customWidth="1"/>
    <col min="7" max="16384" width="9.140625" style="1"/>
  </cols>
  <sheetData>
    <row r="1" spans="1:7">
      <c r="A1" s="11"/>
      <c r="B1" s="12"/>
      <c r="C1" s="12"/>
      <c r="D1" s="13"/>
      <c r="E1"/>
      <c r="F1"/>
      <c r="G1"/>
    </row>
    <row r="2" spans="1:7" ht="236.25" customHeight="1">
      <c r="A2" s="30"/>
      <c r="B2" s="5"/>
      <c r="C2" s="5"/>
      <c r="D2" s="14"/>
      <c r="E2"/>
      <c r="F2"/>
      <c r="G2"/>
    </row>
    <row r="3" spans="1:7" ht="23.25">
      <c r="A3" s="31" t="s">
        <v>10</v>
      </c>
      <c r="B3" s="8"/>
      <c r="C3" s="8"/>
      <c r="D3" s="15"/>
      <c r="E3"/>
      <c r="F3"/>
      <c r="G3"/>
    </row>
    <row r="4" spans="1:7" ht="27.75" customHeight="1">
      <c r="A4" s="31" t="s">
        <v>579</v>
      </c>
      <c r="B4" s="8"/>
      <c r="C4" s="8"/>
      <c r="D4" s="15"/>
      <c r="E4"/>
      <c r="F4"/>
      <c r="G4"/>
    </row>
    <row r="5" spans="1:7" ht="27.75" customHeight="1">
      <c r="A5" s="31" t="s">
        <v>0</v>
      </c>
      <c r="B5" s="8"/>
      <c r="C5" s="8"/>
      <c r="D5" s="15"/>
      <c r="E5"/>
      <c r="F5"/>
      <c r="G5"/>
    </row>
    <row r="6" spans="1:7" ht="21">
      <c r="A6" s="32" t="s">
        <v>602</v>
      </c>
      <c r="B6" s="8"/>
      <c r="C6" s="8"/>
      <c r="D6" s="15"/>
      <c r="E6"/>
      <c r="F6"/>
      <c r="G6"/>
    </row>
    <row r="7" spans="1:7" ht="60" customHeight="1">
      <c r="A7" s="48"/>
      <c r="B7" s="8"/>
      <c r="C7" s="8"/>
      <c r="D7" s="15"/>
      <c r="E7"/>
      <c r="F7"/>
      <c r="G7"/>
    </row>
    <row r="8" spans="1:7" ht="15" customHeight="1">
      <c r="A8" s="30"/>
      <c r="B8" s="23" t="s">
        <v>8</v>
      </c>
      <c r="C8" s="90" t="s">
        <v>609</v>
      </c>
      <c r="D8" s="16"/>
      <c r="E8"/>
      <c r="F8"/>
      <c r="G8"/>
    </row>
    <row r="9" spans="1:7" ht="3" customHeight="1">
      <c r="A9" s="30"/>
      <c r="B9" s="5"/>
      <c r="C9" s="5"/>
      <c r="D9" s="14"/>
      <c r="E9"/>
      <c r="F9"/>
      <c r="G9"/>
    </row>
    <row r="10" spans="1:7" ht="15" customHeight="1">
      <c r="A10" s="30"/>
      <c r="B10" s="23" t="s">
        <v>9</v>
      </c>
      <c r="C10" s="88">
        <v>41729</v>
      </c>
      <c r="D10" s="14"/>
      <c r="E10"/>
      <c r="F10"/>
      <c r="G10"/>
    </row>
    <row r="11" spans="1:7" ht="3" customHeight="1">
      <c r="A11" s="30"/>
      <c r="B11" s="5"/>
      <c r="C11" s="89"/>
      <c r="D11" s="14"/>
      <c r="E11"/>
      <c r="F11"/>
      <c r="G11"/>
    </row>
    <row r="12" spans="1:7" ht="15" customHeight="1">
      <c r="A12" s="30"/>
      <c r="B12" s="23" t="s">
        <v>589</v>
      </c>
      <c r="C12" s="88">
        <v>41730</v>
      </c>
      <c r="D12" s="14"/>
      <c r="E12"/>
      <c r="F12"/>
      <c r="G12"/>
    </row>
    <row r="13" spans="1:7" ht="15" customHeight="1">
      <c r="A13" s="30"/>
      <c r="B13" s="29"/>
      <c r="C13" s="29"/>
      <c r="D13" s="14"/>
      <c r="E13"/>
      <c r="F13"/>
      <c r="G13"/>
    </row>
    <row r="14" spans="1:7" ht="15" customHeight="1">
      <c r="A14" s="30"/>
      <c r="B14" s="29"/>
      <c r="C14" s="29"/>
      <c r="D14" s="15"/>
      <c r="E14"/>
      <c r="F14"/>
      <c r="G14"/>
    </row>
    <row r="15" spans="1:7" ht="15" customHeight="1">
      <c r="A15" s="33" t="s">
        <v>592</v>
      </c>
      <c r="B15" s="250"/>
      <c r="C15" s="8"/>
      <c r="D15" s="15"/>
      <c r="E15" s="45"/>
      <c r="F15" s="45"/>
      <c r="G15" s="45"/>
    </row>
    <row r="16" spans="1:7">
      <c r="A16" s="33" t="s">
        <v>601</v>
      </c>
      <c r="B16" s="8"/>
      <c r="C16" s="8"/>
      <c r="D16" s="15"/>
      <c r="E16"/>
      <c r="F16"/>
      <c r="G16"/>
    </row>
    <row r="17" spans="1:7" ht="39.950000000000003" customHeight="1">
      <c r="A17" s="17"/>
      <c r="B17" s="18"/>
      <c r="C17" s="18"/>
      <c r="D17" s="19"/>
      <c r="E17"/>
      <c r="F17"/>
      <c r="G17"/>
    </row>
    <row r="18" spans="1:7">
      <c r="A18"/>
      <c r="B18"/>
      <c r="C18"/>
      <c r="D18"/>
      <c r="E18"/>
      <c r="F18"/>
      <c r="G18"/>
    </row>
    <row r="19" spans="1:7">
      <c r="A19"/>
      <c r="B19"/>
      <c r="C19"/>
      <c r="D19"/>
      <c r="E19"/>
      <c r="F19"/>
      <c r="G19"/>
    </row>
    <row r="20" spans="1:7">
      <c r="A20"/>
      <c r="B20"/>
      <c r="C20"/>
      <c r="D20"/>
      <c r="E20"/>
      <c r="F20"/>
      <c r="G20"/>
    </row>
    <row r="21" spans="1:7">
      <c r="A21"/>
      <c r="B21"/>
      <c r="C21"/>
      <c r="D21"/>
      <c r="E21"/>
      <c r="F21"/>
      <c r="G21"/>
    </row>
    <row r="22" spans="1:7">
      <c r="A22"/>
      <c r="B22"/>
      <c r="C22"/>
      <c r="D22"/>
      <c r="E22"/>
      <c r="F22"/>
      <c r="G22"/>
    </row>
    <row r="23" spans="1:7">
      <c r="A23"/>
      <c r="B23"/>
      <c r="C23"/>
      <c r="D23"/>
      <c r="E23"/>
      <c r="F23"/>
      <c r="G23"/>
    </row>
    <row r="24" spans="1:7">
      <c r="A24"/>
      <c r="B24"/>
      <c r="C24"/>
      <c r="D24"/>
      <c r="E24"/>
      <c r="F24"/>
      <c r="G24"/>
    </row>
    <row r="25" spans="1:7">
      <c r="A25"/>
      <c r="B25"/>
      <c r="C25"/>
      <c r="D25"/>
      <c r="E25"/>
      <c r="F25"/>
      <c r="G25"/>
    </row>
    <row r="26" spans="1:7">
      <c r="A26"/>
      <c r="B26"/>
      <c r="C26"/>
      <c r="D26"/>
      <c r="E26"/>
      <c r="F26"/>
      <c r="G26"/>
    </row>
    <row r="27" spans="1:7">
      <c r="A27"/>
      <c r="B27"/>
      <c r="C27"/>
      <c r="D27"/>
      <c r="E27"/>
      <c r="F27"/>
      <c r="G27"/>
    </row>
    <row r="28" spans="1:7">
      <c r="A28"/>
      <c r="B28"/>
      <c r="C28"/>
      <c r="D28"/>
      <c r="E28"/>
      <c r="F28"/>
      <c r="G28"/>
    </row>
    <row r="29" spans="1:7">
      <c r="A29"/>
      <c r="B29"/>
      <c r="C29"/>
      <c r="D29"/>
      <c r="E29"/>
      <c r="F29"/>
      <c r="G29"/>
    </row>
    <row r="30" spans="1:7">
      <c r="A30"/>
      <c r="B30"/>
      <c r="C30"/>
      <c r="D30"/>
      <c r="E30"/>
      <c r="F30"/>
      <c r="G30"/>
    </row>
    <row r="31" spans="1:7">
      <c r="A31"/>
      <c r="B31"/>
      <c r="C31"/>
      <c r="D31"/>
      <c r="E31"/>
      <c r="F31"/>
      <c r="G31"/>
    </row>
    <row r="32" spans="1:7">
      <c r="A32"/>
      <c r="B32"/>
      <c r="C32"/>
      <c r="D32"/>
      <c r="E32"/>
      <c r="F32"/>
      <c r="G32"/>
    </row>
    <row r="33" spans="1:7">
      <c r="A33"/>
      <c r="B33"/>
      <c r="C33"/>
      <c r="D33"/>
      <c r="E33"/>
      <c r="F33"/>
      <c r="G33"/>
    </row>
    <row r="34" spans="1:7">
      <c r="A34"/>
      <c r="B34"/>
      <c r="C34"/>
      <c r="D34"/>
      <c r="E34"/>
      <c r="F34"/>
      <c r="G34"/>
    </row>
    <row r="35" spans="1:7">
      <c r="A35"/>
      <c r="B35"/>
      <c r="C35"/>
      <c r="D35"/>
      <c r="E35"/>
      <c r="F35"/>
      <c r="G35"/>
    </row>
    <row r="36" spans="1:7">
      <c r="A36"/>
      <c r="B36"/>
      <c r="C36"/>
      <c r="D36"/>
      <c r="E36"/>
      <c r="F36"/>
      <c r="G36"/>
    </row>
    <row r="37" spans="1:7">
      <c r="A37"/>
      <c r="B37"/>
      <c r="C37"/>
      <c r="D37"/>
      <c r="E37"/>
      <c r="F37"/>
      <c r="G37"/>
    </row>
    <row r="38" spans="1:7">
      <c r="A38"/>
      <c r="B38"/>
      <c r="C38"/>
      <c r="D38"/>
      <c r="E38"/>
      <c r="F38"/>
      <c r="G38"/>
    </row>
    <row r="39" spans="1:7">
      <c r="A39"/>
      <c r="B39"/>
      <c r="C39"/>
      <c r="D39"/>
      <c r="E39"/>
      <c r="F39"/>
      <c r="G39"/>
    </row>
  </sheetData>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4" type="noConversion"/>
  <dataValidations xWindow="506" yWindow="670" count="2">
    <dataValidation type="date" operator="greaterThan" allowBlank="1" showInputMessage="1" showErrorMessage="1" errorTitle="Date entry" error="Dates after 1 January 2011 accepted" promptTitle="Date entry" prompt=" " sqref="C12 C10">
      <formula1>40544</formula1>
    </dataValidation>
    <dataValidation allowBlank="1" showInputMessage="1" promptTitle="Name of regulated entity" prompt=" " sqref="C8"/>
  </dataValidations>
  <pageMargins left="0.70866141732283472" right="0.70866141732283472" top="0.74803149606299213" bottom="0.74803149606299213" header="0.31496062992125984" footer="0.31496062992125984"/>
  <pageSetup paperSize="9" scale="72" fitToHeight="10" orientation="portrait" r:id="rId2"/>
  <headerFooter alignWithMargins="0">
    <oddHeader>&amp;C&amp;"Arial"&amp;10 Commerce Commission Information Disclosure Template</oddHeader>
    <oddFooter>&amp;L&amp;"Arial,Regular" &amp;P&amp;C&amp;"Arial,Regular" &amp;F&amp;R&amp;"Arial,Regular" &amp;A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249977111117893"/>
  </sheetPr>
  <dimension ref="A1:T746"/>
  <sheetViews>
    <sheetView showGridLines="0" zoomScaleNormal="100" zoomScaleSheetLayoutView="100" workbookViewId="0"/>
  </sheetViews>
  <sheetFormatPr defaultColWidth="9.140625" defaultRowHeight="12.75"/>
  <cols>
    <col min="1" max="1" width="18.7109375" style="50" customWidth="1"/>
    <col min="2" max="2" width="17.85546875" style="50" customWidth="1"/>
    <col min="3" max="3" width="31.7109375" style="50" customWidth="1"/>
    <col min="4" max="4" width="8.5703125" customWidth="1"/>
    <col min="5" max="5" width="41.42578125" customWidth="1"/>
    <col min="6" max="6" width="66.42578125" customWidth="1"/>
    <col min="7" max="9" width="52.7109375" customWidth="1"/>
    <col min="10" max="10" width="2.7109375" style="128" customWidth="1"/>
    <col min="11" max="11" width="3.7109375" style="101" customWidth="1"/>
    <col min="12" max="12" width="19.42578125" style="128" customWidth="1"/>
    <col min="13" max="13" width="17.85546875" style="128" customWidth="1"/>
    <col min="14" max="14" width="31.7109375" style="128" customWidth="1"/>
    <col min="15" max="19" width="38.7109375" customWidth="1"/>
    <col min="20" max="20" width="2.7109375" customWidth="1"/>
    <col min="21" max="16384" width="9.140625" style="43"/>
  </cols>
  <sheetData>
    <row r="1" spans="1:20" ht="15" customHeight="1">
      <c r="A1" s="70"/>
      <c r="B1" s="71"/>
      <c r="C1" s="71"/>
      <c r="D1" s="71"/>
      <c r="E1" s="71"/>
      <c r="F1" s="71"/>
      <c r="G1" s="71"/>
      <c r="H1" s="71"/>
      <c r="I1" s="71"/>
      <c r="J1" s="72"/>
      <c r="K1" s="136"/>
      <c r="L1" s="70"/>
      <c r="M1" s="71"/>
      <c r="N1" s="71"/>
      <c r="O1" s="71"/>
      <c r="P1" s="71"/>
      <c r="Q1" s="71"/>
      <c r="R1" s="71"/>
      <c r="S1" s="71"/>
      <c r="T1" s="72"/>
    </row>
    <row r="2" spans="1:20" ht="18" customHeight="1">
      <c r="A2" s="73"/>
      <c r="B2" s="152"/>
      <c r="C2" s="152"/>
      <c r="D2" s="152"/>
      <c r="E2" s="152"/>
      <c r="F2" s="152"/>
      <c r="G2" s="84" t="s">
        <v>8</v>
      </c>
      <c r="H2" s="332" t="str">
        <f>IF(NOT(ISBLANK(CoverSheet!$C$8)),CoverSheet!$C$8,"")</f>
        <v>Alpine Energy Limited</v>
      </c>
      <c r="I2" s="332"/>
      <c r="J2" s="332"/>
      <c r="K2" s="136"/>
      <c r="L2" s="73"/>
      <c r="M2" s="152"/>
      <c r="N2" s="152"/>
      <c r="O2" s="152"/>
      <c r="P2" s="152"/>
      <c r="Q2" s="84" t="s">
        <v>8</v>
      </c>
      <c r="R2" s="342" t="str">
        <f>$H$2</f>
        <v>Alpine Energy Limited</v>
      </c>
      <c r="S2" s="342"/>
      <c r="T2" s="64"/>
    </row>
    <row r="3" spans="1:20" ht="18" customHeight="1">
      <c r="A3" s="73"/>
      <c r="B3" s="152"/>
      <c r="C3" s="152"/>
      <c r="D3" s="152"/>
      <c r="E3" s="152"/>
      <c r="F3" s="152"/>
      <c r="G3" s="84" t="s">
        <v>244</v>
      </c>
      <c r="H3" s="333" t="str">
        <f>IF(ISNUMBER(CoverSheet!$C$12),TEXT(CoverSheet!$C$12,"_([$-1409]d mmmm yyyy;_(@")&amp;" –"&amp;TEXT(DATE(YEAR(CoverSheet!$C$12)+10,MONTH(CoverSheet!$C$12),DAY(CoverSheet!$C$12)-1),"_([$-1409]d mmmm yyyy;_(@"),"")</f>
        <v xml:space="preserve"> 1 April 2014 – 31 March 2024</v>
      </c>
      <c r="I3" s="334"/>
      <c r="J3" s="335"/>
      <c r="K3" s="136"/>
      <c r="L3" s="73"/>
      <c r="M3" s="152"/>
      <c r="N3" s="152"/>
      <c r="O3" s="152"/>
      <c r="P3" s="152"/>
      <c r="Q3" s="84" t="s">
        <v>244</v>
      </c>
      <c r="R3" s="352" t="str">
        <f>$H$3</f>
        <v xml:space="preserve"> 1 April 2014 – 31 March 2024</v>
      </c>
      <c r="S3" s="342"/>
      <c r="T3" s="64"/>
    </row>
    <row r="4" spans="1:20" ht="18" customHeight="1">
      <c r="A4" s="129"/>
      <c r="B4" s="152"/>
      <c r="C4" s="152"/>
      <c r="D4" s="152"/>
      <c r="E4" s="152"/>
      <c r="F4" s="152"/>
      <c r="G4" s="84" t="s">
        <v>243</v>
      </c>
      <c r="H4" s="353"/>
      <c r="I4" s="354"/>
      <c r="J4" s="64"/>
      <c r="K4" s="136"/>
      <c r="L4" s="129"/>
      <c r="M4" s="152"/>
      <c r="N4" s="152"/>
      <c r="O4" s="152"/>
      <c r="P4" s="152"/>
      <c r="Q4" s="84" t="s">
        <v>243</v>
      </c>
      <c r="R4" s="342" t="str">
        <f>IF($H$4="","",$H$4)</f>
        <v/>
      </c>
      <c r="S4" s="342"/>
      <c r="T4" s="64"/>
    </row>
    <row r="5" spans="1:20" s="102" customFormat="1" ht="21">
      <c r="A5" s="153" t="s">
        <v>462</v>
      </c>
      <c r="B5" s="152"/>
      <c r="C5" s="152"/>
      <c r="D5" s="152"/>
      <c r="E5" s="152"/>
      <c r="F5" s="152"/>
      <c r="G5" s="84"/>
      <c r="H5" s="84"/>
      <c r="I5" s="84"/>
      <c r="J5" s="64"/>
      <c r="K5" s="136"/>
      <c r="L5" s="153" t="s">
        <v>533</v>
      </c>
      <c r="M5" s="152"/>
      <c r="N5" s="152"/>
      <c r="O5" s="152"/>
      <c r="P5" s="152"/>
      <c r="Q5" s="152"/>
      <c r="R5" s="152"/>
      <c r="S5" s="84"/>
      <c r="T5" s="64"/>
    </row>
    <row r="6" spans="1:20" s="53" customFormat="1" ht="21" customHeight="1">
      <c r="A6" s="350" t="s">
        <v>461</v>
      </c>
      <c r="B6" s="351"/>
      <c r="C6" s="351"/>
      <c r="D6" s="351"/>
      <c r="E6" s="351"/>
      <c r="F6" s="351"/>
      <c r="G6" s="125"/>
      <c r="H6" s="125"/>
      <c r="I6" s="125"/>
      <c r="J6" s="85"/>
      <c r="K6" s="137"/>
      <c r="L6" s="135"/>
      <c r="M6" s="81"/>
      <c r="N6" s="81"/>
      <c r="O6" s="81"/>
      <c r="P6" s="81"/>
      <c r="Q6" s="81"/>
      <c r="R6" s="81"/>
      <c r="S6" s="81"/>
      <c r="T6" s="85"/>
    </row>
    <row r="7" spans="1:20" s="142" customFormat="1" ht="15" customHeight="1">
      <c r="A7" s="154" t="s">
        <v>223</v>
      </c>
      <c r="B7" s="154" t="s">
        <v>91</v>
      </c>
      <c r="C7" s="275" t="s">
        <v>92</v>
      </c>
      <c r="D7" s="154" t="s">
        <v>101</v>
      </c>
      <c r="E7" s="154" t="s">
        <v>222</v>
      </c>
      <c r="F7" s="154" t="s">
        <v>100</v>
      </c>
      <c r="G7" s="154" t="s">
        <v>98</v>
      </c>
      <c r="H7" s="154" t="s">
        <v>99</v>
      </c>
      <c r="I7" s="154" t="s">
        <v>198</v>
      </c>
      <c r="J7" s="140"/>
      <c r="K7" s="141"/>
      <c r="L7" s="154" t="s">
        <v>223</v>
      </c>
      <c r="M7" s="154" t="s">
        <v>91</v>
      </c>
      <c r="N7" s="274" t="s">
        <v>92</v>
      </c>
      <c r="O7" s="154" t="s">
        <v>93</v>
      </c>
      <c r="P7" s="154" t="s">
        <v>94</v>
      </c>
      <c r="Q7" s="154" t="s">
        <v>95</v>
      </c>
      <c r="R7" s="154" t="s">
        <v>96</v>
      </c>
      <c r="S7" s="154" t="s">
        <v>97</v>
      </c>
      <c r="T7" s="140"/>
    </row>
    <row r="8" spans="1:20" s="146" customFormat="1" ht="161.25" customHeight="1">
      <c r="A8" s="145">
        <v>3</v>
      </c>
      <c r="B8" s="138" t="s">
        <v>102</v>
      </c>
      <c r="C8" s="277" t="s">
        <v>103</v>
      </c>
      <c r="D8" s="307">
        <v>3</v>
      </c>
      <c r="E8" s="267" t="s">
        <v>610</v>
      </c>
      <c r="F8" s="267" t="s">
        <v>641</v>
      </c>
      <c r="G8" s="138" t="s">
        <v>443</v>
      </c>
      <c r="H8" s="138" t="s">
        <v>105</v>
      </c>
      <c r="I8" s="138" t="s">
        <v>202</v>
      </c>
      <c r="J8" s="143"/>
      <c r="K8" s="144"/>
      <c r="L8" s="145">
        <v>3</v>
      </c>
      <c r="M8" s="138" t="s">
        <v>102</v>
      </c>
      <c r="N8" s="273" t="s">
        <v>103</v>
      </c>
      <c r="O8" s="138" t="s">
        <v>199</v>
      </c>
      <c r="P8" s="138" t="s">
        <v>200</v>
      </c>
      <c r="Q8" s="138" t="s">
        <v>201</v>
      </c>
      <c r="R8" s="138" t="s">
        <v>104</v>
      </c>
      <c r="S8" s="138" t="s">
        <v>239</v>
      </c>
      <c r="T8" s="143"/>
    </row>
    <row r="9" spans="1:20" s="146" customFormat="1" ht="209.25" customHeight="1">
      <c r="A9" s="145">
        <v>10</v>
      </c>
      <c r="B9" s="138" t="s">
        <v>308</v>
      </c>
      <c r="C9" s="277" t="s">
        <v>309</v>
      </c>
      <c r="D9" s="304">
        <v>1</v>
      </c>
      <c r="E9" s="301" t="s">
        <v>611</v>
      </c>
      <c r="F9" s="301" t="s">
        <v>642</v>
      </c>
      <c r="G9" s="138" t="s">
        <v>444</v>
      </c>
      <c r="H9" s="138" t="s">
        <v>314</v>
      </c>
      <c r="I9" s="138" t="s">
        <v>315</v>
      </c>
      <c r="J9" s="143"/>
      <c r="K9" s="144"/>
      <c r="L9" s="145">
        <v>10</v>
      </c>
      <c r="M9" s="138" t="s">
        <v>308</v>
      </c>
      <c r="N9" s="273" t="s">
        <v>309</v>
      </c>
      <c r="O9" s="138" t="s">
        <v>310</v>
      </c>
      <c r="P9" s="138" t="s">
        <v>311</v>
      </c>
      <c r="Q9" s="138" t="s">
        <v>312</v>
      </c>
      <c r="R9" s="138" t="s">
        <v>313</v>
      </c>
      <c r="S9" s="138" t="s">
        <v>239</v>
      </c>
      <c r="T9" s="143"/>
    </row>
    <row r="10" spans="1:20" s="146" customFormat="1" ht="132.75" customHeight="1">
      <c r="A10" s="145">
        <v>11</v>
      </c>
      <c r="B10" s="138" t="s">
        <v>308</v>
      </c>
      <c r="C10" s="277" t="s">
        <v>316</v>
      </c>
      <c r="D10" s="304">
        <v>3</v>
      </c>
      <c r="E10" s="301" t="s">
        <v>612</v>
      </c>
      <c r="F10" s="301" t="s">
        <v>643</v>
      </c>
      <c r="G10" s="138" t="s">
        <v>445</v>
      </c>
      <c r="H10" s="138" t="s">
        <v>321</v>
      </c>
      <c r="I10" s="138" t="s">
        <v>322</v>
      </c>
      <c r="J10" s="143"/>
      <c r="K10" s="144"/>
      <c r="L10" s="145">
        <v>11</v>
      </c>
      <c r="M10" s="138" t="s">
        <v>308</v>
      </c>
      <c r="N10" s="273" t="s">
        <v>316</v>
      </c>
      <c r="O10" s="138" t="s">
        <v>317</v>
      </c>
      <c r="P10" s="138" t="s">
        <v>318</v>
      </c>
      <c r="Q10" s="138" t="s">
        <v>319</v>
      </c>
      <c r="R10" s="138" t="s">
        <v>320</v>
      </c>
      <c r="S10" s="138" t="s">
        <v>239</v>
      </c>
      <c r="T10" s="143"/>
    </row>
    <row r="11" spans="1:20" s="146" customFormat="1" ht="132" customHeight="1">
      <c r="A11" s="145">
        <v>26</v>
      </c>
      <c r="B11" s="138" t="s">
        <v>224</v>
      </c>
      <c r="C11" s="277" t="s">
        <v>226</v>
      </c>
      <c r="D11" s="304">
        <v>2</v>
      </c>
      <c r="E11" s="301" t="s">
        <v>613</v>
      </c>
      <c r="F11" s="301" t="s">
        <v>644</v>
      </c>
      <c r="G11" s="138" t="s">
        <v>107</v>
      </c>
      <c r="H11" s="138" t="s">
        <v>108</v>
      </c>
      <c r="I11" s="138" t="s">
        <v>204</v>
      </c>
      <c r="J11" s="147"/>
      <c r="K11" s="144"/>
      <c r="L11" s="145">
        <v>26</v>
      </c>
      <c r="M11" s="138" t="s">
        <v>224</v>
      </c>
      <c r="N11" s="273" t="s">
        <v>226</v>
      </c>
      <c r="O11" s="138" t="s">
        <v>203</v>
      </c>
      <c r="P11" s="138" t="s">
        <v>233</v>
      </c>
      <c r="Q11" s="138" t="s">
        <v>229</v>
      </c>
      <c r="R11" s="138" t="s">
        <v>230</v>
      </c>
      <c r="S11" s="138" t="s">
        <v>239</v>
      </c>
      <c r="T11" s="147"/>
    </row>
    <row r="12" spans="1:20" s="102" customFormat="1">
      <c r="A12" s="128"/>
      <c r="B12" s="128"/>
      <c r="C12" s="128"/>
      <c r="D12" s="300"/>
      <c r="E12" s="300"/>
      <c r="F12" s="300"/>
      <c r="G12" s="128"/>
      <c r="H12" s="128"/>
      <c r="I12" s="128"/>
      <c r="J12" s="128"/>
      <c r="K12" s="101"/>
      <c r="L12" s="128"/>
      <c r="M12" s="128"/>
      <c r="N12" s="128"/>
      <c r="O12" s="128"/>
      <c r="P12" s="128"/>
      <c r="Q12" s="128"/>
      <c r="R12" s="128"/>
      <c r="S12" s="128"/>
      <c r="T12" s="128"/>
    </row>
    <row r="13" spans="1:20" s="102" customFormat="1" ht="15" customHeight="1">
      <c r="A13" s="70"/>
      <c r="B13" s="71"/>
      <c r="C13" s="71"/>
      <c r="D13" s="297"/>
      <c r="E13" s="297"/>
      <c r="F13" s="297"/>
      <c r="G13" s="71"/>
      <c r="H13" s="71"/>
      <c r="I13" s="71"/>
      <c r="J13" s="72"/>
      <c r="K13" s="136"/>
      <c r="L13" s="70"/>
      <c r="M13" s="71"/>
      <c r="N13" s="71"/>
      <c r="O13" s="71"/>
      <c r="P13" s="71"/>
      <c r="Q13" s="71"/>
      <c r="R13" s="71"/>
      <c r="S13" s="71"/>
      <c r="T13" s="72"/>
    </row>
    <row r="14" spans="1:20" s="102" customFormat="1" ht="18" customHeight="1">
      <c r="A14" s="73"/>
      <c r="B14" s="132"/>
      <c r="C14" s="132"/>
      <c r="D14" s="298"/>
      <c r="E14" s="298"/>
      <c r="F14" s="298"/>
      <c r="G14" s="84" t="s">
        <v>8</v>
      </c>
      <c r="H14" s="342" t="str">
        <f>$H$2</f>
        <v>Alpine Energy Limited</v>
      </c>
      <c r="I14" s="342"/>
      <c r="J14" s="64"/>
      <c r="K14" s="136"/>
      <c r="L14" s="73"/>
      <c r="M14" s="132"/>
      <c r="N14" s="132"/>
      <c r="O14" s="132"/>
      <c r="P14" s="132"/>
      <c r="Q14" s="84" t="s">
        <v>8</v>
      </c>
      <c r="R14" s="342" t="str">
        <f>$H$2</f>
        <v>Alpine Energy Limited</v>
      </c>
      <c r="S14" s="342"/>
      <c r="T14" s="64"/>
    </row>
    <row r="15" spans="1:20" s="102" customFormat="1" ht="18" customHeight="1">
      <c r="A15" s="73"/>
      <c r="B15" s="132"/>
      <c r="C15" s="132"/>
      <c r="D15" s="298"/>
      <c r="E15" s="298"/>
      <c r="F15" s="298"/>
      <c r="G15" s="84" t="s">
        <v>244</v>
      </c>
      <c r="H15" s="352" t="str">
        <f>$H$3</f>
        <v xml:space="preserve"> 1 April 2014 – 31 March 2024</v>
      </c>
      <c r="I15" s="342"/>
      <c r="J15" s="64"/>
      <c r="K15" s="136"/>
      <c r="L15" s="73"/>
      <c r="M15" s="132"/>
      <c r="N15" s="132"/>
      <c r="O15" s="132"/>
      <c r="P15" s="132"/>
      <c r="Q15" s="84" t="s">
        <v>244</v>
      </c>
      <c r="R15" s="352" t="str">
        <f>$H$3</f>
        <v xml:space="preserve"> 1 April 2014 – 31 March 2024</v>
      </c>
      <c r="S15" s="342"/>
      <c r="T15" s="64"/>
    </row>
    <row r="16" spans="1:20" s="102" customFormat="1" ht="18" customHeight="1">
      <c r="A16" s="129"/>
      <c r="B16" s="132"/>
      <c r="C16" s="132"/>
      <c r="D16" s="298"/>
      <c r="E16" s="298"/>
      <c r="F16" s="298"/>
      <c r="G16" s="84" t="s">
        <v>243</v>
      </c>
      <c r="H16" s="342" t="str">
        <f>IF($H$4="","",$H$4)</f>
        <v/>
      </c>
      <c r="I16" s="342"/>
      <c r="J16" s="64"/>
      <c r="K16" s="136"/>
      <c r="L16" s="129"/>
      <c r="M16" s="132"/>
      <c r="N16" s="132"/>
      <c r="O16" s="132"/>
      <c r="P16" s="132"/>
      <c r="Q16" s="84" t="s">
        <v>243</v>
      </c>
      <c r="R16" s="342" t="str">
        <f>IF($H$4="","",$H$4)</f>
        <v/>
      </c>
      <c r="S16" s="342"/>
      <c r="T16" s="64"/>
    </row>
    <row r="17" spans="1:20" s="102" customFormat="1" ht="21">
      <c r="A17" s="133" t="s">
        <v>533</v>
      </c>
      <c r="B17" s="132"/>
      <c r="C17" s="132"/>
      <c r="D17" s="298"/>
      <c r="E17" s="298"/>
      <c r="F17" s="298"/>
      <c r="G17" s="84"/>
      <c r="H17" s="84"/>
      <c r="I17" s="84"/>
      <c r="J17" s="64"/>
      <c r="K17" s="136"/>
      <c r="L17" s="133" t="s">
        <v>533</v>
      </c>
      <c r="M17" s="132"/>
      <c r="N17" s="132"/>
      <c r="O17" s="132"/>
      <c r="P17" s="132"/>
      <c r="Q17" s="132"/>
      <c r="R17" s="132"/>
      <c r="S17" s="84"/>
      <c r="T17" s="64"/>
    </row>
    <row r="18" spans="1:20" s="102" customFormat="1" ht="15" customHeight="1">
      <c r="A18" s="78"/>
      <c r="B18" s="132"/>
      <c r="C18" s="132"/>
      <c r="D18" s="298"/>
      <c r="E18" s="298"/>
      <c r="F18" s="298"/>
      <c r="G18" s="132"/>
      <c r="H18" s="132"/>
      <c r="I18" s="132"/>
      <c r="J18" s="64"/>
      <c r="K18" s="136"/>
      <c r="L18" s="78"/>
      <c r="M18" s="132"/>
      <c r="N18" s="132"/>
      <c r="O18" s="132"/>
      <c r="P18" s="132"/>
      <c r="Q18" s="132"/>
      <c r="R18" s="132"/>
      <c r="S18" s="132"/>
      <c r="T18" s="64"/>
    </row>
    <row r="19" spans="1:20" s="142" customFormat="1" ht="15" customHeight="1">
      <c r="A19" s="139" t="s">
        <v>223</v>
      </c>
      <c r="B19" s="139" t="s">
        <v>91</v>
      </c>
      <c r="C19" s="275" t="s">
        <v>92</v>
      </c>
      <c r="D19" s="275" t="s">
        <v>101</v>
      </c>
      <c r="E19" s="275" t="s">
        <v>222</v>
      </c>
      <c r="F19" s="275" t="s">
        <v>100</v>
      </c>
      <c r="G19" s="139" t="s">
        <v>98</v>
      </c>
      <c r="H19" s="139" t="s">
        <v>99</v>
      </c>
      <c r="I19" s="139" t="s">
        <v>198</v>
      </c>
      <c r="J19" s="140"/>
      <c r="K19" s="141"/>
      <c r="L19" s="139" t="s">
        <v>223</v>
      </c>
      <c r="M19" s="139" t="s">
        <v>91</v>
      </c>
      <c r="N19" s="274" t="s">
        <v>92</v>
      </c>
      <c r="O19" s="139" t="s">
        <v>93</v>
      </c>
      <c r="P19" s="139" t="s">
        <v>94</v>
      </c>
      <c r="Q19" s="139" t="s">
        <v>95</v>
      </c>
      <c r="R19" s="139" t="s">
        <v>96</v>
      </c>
      <c r="S19" s="139" t="s">
        <v>97</v>
      </c>
      <c r="T19" s="140"/>
    </row>
    <row r="20" spans="1:20" s="146" customFormat="1" ht="97.5" customHeight="1">
      <c r="A20" s="145">
        <v>27</v>
      </c>
      <c r="B20" s="138" t="s">
        <v>106</v>
      </c>
      <c r="C20" s="277" t="s">
        <v>323</v>
      </c>
      <c r="D20" s="303">
        <v>2</v>
      </c>
      <c r="E20" s="301" t="s">
        <v>614</v>
      </c>
      <c r="F20" s="301" t="s">
        <v>646</v>
      </c>
      <c r="G20" s="138" t="s">
        <v>328</v>
      </c>
      <c r="H20" s="138" t="s">
        <v>329</v>
      </c>
      <c r="I20" s="138" t="s">
        <v>330</v>
      </c>
      <c r="J20" s="143"/>
      <c r="K20" s="144"/>
      <c r="L20" s="145">
        <v>27</v>
      </c>
      <c r="M20" s="138" t="s">
        <v>106</v>
      </c>
      <c r="N20" s="273" t="s">
        <v>323</v>
      </c>
      <c r="O20" s="138" t="s">
        <v>324</v>
      </c>
      <c r="P20" s="138" t="s">
        <v>325</v>
      </c>
      <c r="Q20" s="138" t="s">
        <v>326</v>
      </c>
      <c r="R20" s="138" t="s">
        <v>327</v>
      </c>
      <c r="S20" s="138" t="s">
        <v>239</v>
      </c>
      <c r="T20" s="143"/>
    </row>
    <row r="21" spans="1:20" s="146" customFormat="1" ht="132.75" customHeight="1">
      <c r="A21" s="145">
        <v>29</v>
      </c>
      <c r="B21" s="138" t="s">
        <v>106</v>
      </c>
      <c r="C21" s="277" t="s">
        <v>109</v>
      </c>
      <c r="D21" s="303">
        <v>2</v>
      </c>
      <c r="E21" s="301" t="s">
        <v>615</v>
      </c>
      <c r="F21" s="301" t="s">
        <v>647</v>
      </c>
      <c r="G21" s="138" t="s">
        <v>114</v>
      </c>
      <c r="H21" s="138" t="s">
        <v>115</v>
      </c>
      <c r="I21" s="138" t="s">
        <v>116</v>
      </c>
      <c r="J21" s="143"/>
      <c r="K21" s="144"/>
      <c r="L21" s="145">
        <v>29</v>
      </c>
      <c r="M21" s="138" t="s">
        <v>106</v>
      </c>
      <c r="N21" s="273" t="s">
        <v>109</v>
      </c>
      <c r="O21" s="138" t="s">
        <v>110</v>
      </c>
      <c r="P21" s="138" t="s">
        <v>111</v>
      </c>
      <c r="Q21" s="138" t="s">
        <v>112</v>
      </c>
      <c r="R21" s="138" t="s">
        <v>113</v>
      </c>
      <c r="S21" s="138" t="s">
        <v>239</v>
      </c>
      <c r="T21" s="143"/>
    </row>
    <row r="22" spans="1:20" s="146" customFormat="1" ht="217.5" customHeight="1">
      <c r="A22" s="145">
        <v>31</v>
      </c>
      <c r="B22" s="138" t="s">
        <v>224</v>
      </c>
      <c r="C22" s="277" t="s">
        <v>117</v>
      </c>
      <c r="D22" s="303">
        <v>2</v>
      </c>
      <c r="E22" s="301" t="s">
        <v>616</v>
      </c>
      <c r="F22" s="301" t="s">
        <v>648</v>
      </c>
      <c r="G22" s="138" t="s">
        <v>122</v>
      </c>
      <c r="H22" s="138" t="s">
        <v>123</v>
      </c>
      <c r="I22" s="138" t="s">
        <v>124</v>
      </c>
      <c r="J22" s="143"/>
      <c r="K22" s="144"/>
      <c r="L22" s="145">
        <v>31</v>
      </c>
      <c r="M22" s="138" t="s">
        <v>224</v>
      </c>
      <c r="N22" s="273" t="s">
        <v>117</v>
      </c>
      <c r="O22" s="138" t="s">
        <v>118</v>
      </c>
      <c r="P22" s="138" t="s">
        <v>119</v>
      </c>
      <c r="Q22" s="138" t="s">
        <v>120</v>
      </c>
      <c r="R22" s="138" t="s">
        <v>121</v>
      </c>
      <c r="S22" s="138" t="s">
        <v>239</v>
      </c>
      <c r="T22" s="143"/>
    </row>
    <row r="23" spans="1:20" s="146" customFormat="1" ht="228" customHeight="1">
      <c r="A23" s="145">
        <v>33</v>
      </c>
      <c r="B23" s="138" t="s">
        <v>331</v>
      </c>
      <c r="C23" s="277" t="s">
        <v>332</v>
      </c>
      <c r="D23" s="303">
        <v>3</v>
      </c>
      <c r="E23" s="301" t="s">
        <v>617</v>
      </c>
      <c r="F23" s="301" t="s">
        <v>645</v>
      </c>
      <c r="G23" s="138" t="s">
        <v>337</v>
      </c>
      <c r="H23" s="138" t="s">
        <v>338</v>
      </c>
      <c r="I23" s="138" t="s">
        <v>339</v>
      </c>
      <c r="J23" s="147"/>
      <c r="K23" s="144"/>
      <c r="L23" s="145">
        <v>33</v>
      </c>
      <c r="M23" s="138" t="s">
        <v>331</v>
      </c>
      <c r="N23" s="273" t="s">
        <v>332</v>
      </c>
      <c r="O23" s="138" t="s">
        <v>333</v>
      </c>
      <c r="P23" s="138" t="s">
        <v>334</v>
      </c>
      <c r="Q23" s="138" t="s">
        <v>335</v>
      </c>
      <c r="R23" s="138" t="s">
        <v>336</v>
      </c>
      <c r="S23" s="138" t="s">
        <v>239</v>
      </c>
      <c r="T23" s="147"/>
    </row>
    <row r="24" spans="1:20" s="102" customFormat="1">
      <c r="A24" s="128"/>
      <c r="B24" s="128"/>
      <c r="C24" s="128"/>
      <c r="D24" s="300"/>
      <c r="E24" s="300"/>
      <c r="F24" s="300"/>
      <c r="G24" s="128"/>
      <c r="H24" s="128"/>
      <c r="I24" s="128"/>
      <c r="J24" s="128"/>
      <c r="K24" s="101"/>
      <c r="L24" s="128"/>
      <c r="M24" s="128"/>
      <c r="N24" s="128"/>
      <c r="O24" s="128"/>
      <c r="P24" s="128"/>
      <c r="Q24" s="128"/>
      <c r="R24" s="128"/>
      <c r="S24" s="128"/>
      <c r="T24" s="128"/>
    </row>
    <row r="25" spans="1:20" s="102" customFormat="1" ht="15" customHeight="1">
      <c r="A25" s="70"/>
      <c r="B25" s="71"/>
      <c r="C25" s="71"/>
      <c r="D25" s="297"/>
      <c r="E25" s="297"/>
      <c r="F25" s="297"/>
      <c r="G25" s="71"/>
      <c r="H25" s="71"/>
      <c r="I25" s="71"/>
      <c r="J25" s="72"/>
      <c r="K25" s="136"/>
      <c r="L25" s="70"/>
      <c r="M25" s="71"/>
      <c r="N25" s="71"/>
      <c r="O25" s="71"/>
      <c r="P25" s="71"/>
      <c r="Q25" s="71"/>
      <c r="R25" s="71"/>
      <c r="S25" s="71"/>
      <c r="T25" s="72"/>
    </row>
    <row r="26" spans="1:20" s="102" customFormat="1" ht="18" customHeight="1">
      <c r="A26" s="73"/>
      <c r="B26" s="132"/>
      <c r="C26" s="132"/>
      <c r="D26" s="298"/>
      <c r="E26" s="298"/>
      <c r="F26" s="298"/>
      <c r="G26" s="84" t="s">
        <v>8</v>
      </c>
      <c r="H26" s="342" t="str">
        <f>$H$2</f>
        <v>Alpine Energy Limited</v>
      </c>
      <c r="I26" s="342"/>
      <c r="J26" s="64"/>
      <c r="K26" s="136"/>
      <c r="L26" s="73"/>
      <c r="M26" s="132"/>
      <c r="N26" s="132"/>
      <c r="O26" s="132"/>
      <c r="P26" s="132"/>
      <c r="Q26" s="84" t="s">
        <v>8</v>
      </c>
      <c r="R26" s="342" t="str">
        <f>$H$2</f>
        <v>Alpine Energy Limited</v>
      </c>
      <c r="S26" s="342"/>
      <c r="T26" s="64"/>
    </row>
    <row r="27" spans="1:20" s="102" customFormat="1" ht="18" customHeight="1">
      <c r="A27" s="73"/>
      <c r="B27" s="132"/>
      <c r="C27" s="132"/>
      <c r="D27" s="298"/>
      <c r="E27" s="298"/>
      <c r="F27" s="298"/>
      <c r="G27" s="84" t="s">
        <v>244</v>
      </c>
      <c r="H27" s="352" t="str">
        <f>$H$3</f>
        <v xml:space="preserve"> 1 April 2014 – 31 March 2024</v>
      </c>
      <c r="I27" s="342"/>
      <c r="J27" s="64"/>
      <c r="K27" s="136"/>
      <c r="L27" s="73"/>
      <c r="M27" s="132"/>
      <c r="N27" s="132"/>
      <c r="O27" s="132"/>
      <c r="P27" s="132"/>
      <c r="Q27" s="84" t="s">
        <v>244</v>
      </c>
      <c r="R27" s="352" t="str">
        <f>$H$3</f>
        <v xml:space="preserve"> 1 April 2014 – 31 March 2024</v>
      </c>
      <c r="S27" s="342"/>
      <c r="T27" s="64"/>
    </row>
    <row r="28" spans="1:20" s="102" customFormat="1" ht="18" customHeight="1">
      <c r="A28" s="129"/>
      <c r="B28" s="132"/>
      <c r="C28" s="132"/>
      <c r="D28" s="298"/>
      <c r="E28" s="298"/>
      <c r="F28" s="298"/>
      <c r="G28" s="84" t="s">
        <v>243</v>
      </c>
      <c r="H28" s="342" t="str">
        <f>IF($H$4="","",$H$4)</f>
        <v/>
      </c>
      <c r="I28" s="342"/>
      <c r="J28" s="64"/>
      <c r="K28" s="136"/>
      <c r="L28" s="129"/>
      <c r="M28" s="132"/>
      <c r="N28" s="132"/>
      <c r="O28" s="132"/>
      <c r="P28" s="132"/>
      <c r="Q28" s="84" t="s">
        <v>243</v>
      </c>
      <c r="R28" s="342" t="str">
        <f>IF($H$4="","",$H$4)</f>
        <v/>
      </c>
      <c r="S28" s="342"/>
      <c r="T28" s="64"/>
    </row>
    <row r="29" spans="1:20" s="102" customFormat="1" ht="21">
      <c r="A29" s="133" t="s">
        <v>533</v>
      </c>
      <c r="B29" s="132"/>
      <c r="C29" s="132"/>
      <c r="D29" s="298"/>
      <c r="E29" s="298"/>
      <c r="F29" s="298"/>
      <c r="G29" s="84"/>
      <c r="H29" s="84"/>
      <c r="I29" s="84"/>
      <c r="J29" s="64"/>
      <c r="K29" s="136"/>
      <c r="L29" s="133" t="s">
        <v>533</v>
      </c>
      <c r="M29" s="132"/>
      <c r="N29" s="132"/>
      <c r="O29" s="132"/>
      <c r="P29" s="132"/>
      <c r="Q29" s="132"/>
      <c r="R29" s="132"/>
      <c r="S29" s="84"/>
      <c r="T29" s="64"/>
    </row>
    <row r="30" spans="1:20" s="102" customFormat="1" ht="15" customHeight="1">
      <c r="A30" s="78"/>
      <c r="B30" s="132"/>
      <c r="C30" s="132"/>
      <c r="D30" s="298"/>
      <c r="E30" s="298"/>
      <c r="F30" s="298"/>
      <c r="G30" s="132"/>
      <c r="H30" s="132"/>
      <c r="I30" s="132"/>
      <c r="J30" s="64"/>
      <c r="K30" s="136"/>
      <c r="L30" s="78"/>
      <c r="M30" s="132"/>
      <c r="N30" s="132"/>
      <c r="O30" s="132"/>
      <c r="P30" s="132"/>
      <c r="Q30" s="132"/>
      <c r="R30" s="132"/>
      <c r="S30" s="132"/>
      <c r="T30" s="64"/>
    </row>
    <row r="31" spans="1:20" s="142" customFormat="1" ht="15" customHeight="1">
      <c r="A31" s="139" t="s">
        <v>223</v>
      </c>
      <c r="B31" s="139" t="s">
        <v>91</v>
      </c>
      <c r="C31" s="275" t="s">
        <v>92</v>
      </c>
      <c r="D31" s="275" t="s">
        <v>101</v>
      </c>
      <c r="E31" s="275" t="s">
        <v>222</v>
      </c>
      <c r="F31" s="275" t="s">
        <v>100</v>
      </c>
      <c r="G31" s="139" t="s">
        <v>98</v>
      </c>
      <c r="H31" s="139" t="s">
        <v>99</v>
      </c>
      <c r="I31" s="139" t="s">
        <v>198</v>
      </c>
      <c r="J31" s="140"/>
      <c r="K31" s="141"/>
      <c r="L31" s="139" t="s">
        <v>223</v>
      </c>
      <c r="M31" s="139" t="s">
        <v>91</v>
      </c>
      <c r="N31" s="274" t="s">
        <v>92</v>
      </c>
      <c r="O31" s="139" t="s">
        <v>93</v>
      </c>
      <c r="P31" s="139" t="s">
        <v>94</v>
      </c>
      <c r="Q31" s="139" t="s">
        <v>95</v>
      </c>
      <c r="R31" s="139" t="s">
        <v>96</v>
      </c>
      <c r="S31" s="139" t="s">
        <v>97</v>
      </c>
      <c r="T31" s="140"/>
    </row>
    <row r="32" spans="1:20" s="146" customFormat="1" ht="194.25" customHeight="1">
      <c r="A32" s="145">
        <v>37</v>
      </c>
      <c r="B32" s="138" t="s">
        <v>127</v>
      </c>
      <c r="C32" s="277" t="s">
        <v>205</v>
      </c>
      <c r="D32" s="303">
        <v>3</v>
      </c>
      <c r="E32" s="301" t="s">
        <v>618</v>
      </c>
      <c r="F32" s="301" t="s">
        <v>649</v>
      </c>
      <c r="G32" s="138" t="s">
        <v>446</v>
      </c>
      <c r="H32" s="138" t="s">
        <v>126</v>
      </c>
      <c r="I32" s="138" t="s">
        <v>209</v>
      </c>
      <c r="J32" s="143"/>
      <c r="K32" s="144"/>
      <c r="L32" s="145">
        <v>37</v>
      </c>
      <c r="M32" s="138" t="s">
        <v>127</v>
      </c>
      <c r="N32" s="273" t="s">
        <v>205</v>
      </c>
      <c r="O32" s="138" t="s">
        <v>206</v>
      </c>
      <c r="P32" s="138" t="s">
        <v>207</v>
      </c>
      <c r="Q32" s="138" t="s">
        <v>125</v>
      </c>
      <c r="R32" s="138" t="s">
        <v>208</v>
      </c>
      <c r="S32" s="138" t="s">
        <v>239</v>
      </c>
      <c r="T32" s="143"/>
    </row>
    <row r="33" spans="1:20" s="146" customFormat="1" ht="115.5" customHeight="1">
      <c r="A33" s="145">
        <v>40</v>
      </c>
      <c r="B33" s="138" t="s">
        <v>127</v>
      </c>
      <c r="C33" s="277" t="s">
        <v>128</v>
      </c>
      <c r="D33" s="303">
        <v>2</v>
      </c>
      <c r="E33" s="301" t="s">
        <v>619</v>
      </c>
      <c r="F33" s="301" t="s">
        <v>650</v>
      </c>
      <c r="G33" s="138" t="s">
        <v>133</v>
      </c>
      <c r="H33" s="138" t="s">
        <v>134</v>
      </c>
      <c r="I33" s="138" t="s">
        <v>135</v>
      </c>
      <c r="J33" s="143"/>
      <c r="K33" s="144"/>
      <c r="L33" s="145">
        <v>40</v>
      </c>
      <c r="M33" s="138" t="s">
        <v>127</v>
      </c>
      <c r="N33" s="273" t="s">
        <v>128</v>
      </c>
      <c r="O33" s="138" t="s">
        <v>129</v>
      </c>
      <c r="P33" s="138" t="s">
        <v>130</v>
      </c>
      <c r="Q33" s="138" t="s">
        <v>131</v>
      </c>
      <c r="R33" s="138" t="s">
        <v>132</v>
      </c>
      <c r="S33" s="138" t="s">
        <v>239</v>
      </c>
      <c r="T33" s="143"/>
    </row>
    <row r="34" spans="1:20" s="146" customFormat="1" ht="129.75" customHeight="1">
      <c r="A34" s="145">
        <v>42</v>
      </c>
      <c r="B34" s="138" t="s">
        <v>127</v>
      </c>
      <c r="C34" s="277" t="s">
        <v>136</v>
      </c>
      <c r="D34" s="303">
        <v>3</v>
      </c>
      <c r="E34" s="301" t="s">
        <v>620</v>
      </c>
      <c r="F34" s="301" t="s">
        <v>651</v>
      </c>
      <c r="G34" s="138" t="s">
        <v>447</v>
      </c>
      <c r="H34" s="138" t="s">
        <v>141</v>
      </c>
      <c r="I34" s="138" t="s">
        <v>142</v>
      </c>
      <c r="J34" s="143"/>
      <c r="K34" s="144"/>
      <c r="L34" s="145">
        <v>42</v>
      </c>
      <c r="M34" s="138" t="s">
        <v>127</v>
      </c>
      <c r="N34" s="273" t="s">
        <v>136</v>
      </c>
      <c r="O34" s="138" t="s">
        <v>137</v>
      </c>
      <c r="P34" s="138" t="s">
        <v>138</v>
      </c>
      <c r="Q34" s="138" t="s">
        <v>139</v>
      </c>
      <c r="R34" s="138" t="s">
        <v>140</v>
      </c>
      <c r="S34" s="138" t="s">
        <v>239</v>
      </c>
      <c r="T34" s="143"/>
    </row>
    <row r="35" spans="1:20" s="146" customFormat="1" ht="207.75" customHeight="1">
      <c r="A35" s="145">
        <v>45</v>
      </c>
      <c r="B35" s="138" t="s">
        <v>340</v>
      </c>
      <c r="C35" s="277" t="s">
        <v>341</v>
      </c>
      <c r="D35" s="303">
        <v>2</v>
      </c>
      <c r="E35" s="301" t="s">
        <v>621</v>
      </c>
      <c r="F35" s="301" t="s">
        <v>652</v>
      </c>
      <c r="G35" s="138" t="s">
        <v>448</v>
      </c>
      <c r="H35" s="138" t="s">
        <v>346</v>
      </c>
      <c r="I35" s="138" t="s">
        <v>347</v>
      </c>
      <c r="J35" s="147"/>
      <c r="K35" s="144"/>
      <c r="L35" s="145">
        <v>45</v>
      </c>
      <c r="M35" s="138" t="s">
        <v>340</v>
      </c>
      <c r="N35" s="273" t="s">
        <v>341</v>
      </c>
      <c r="O35" s="138" t="s">
        <v>342</v>
      </c>
      <c r="P35" s="138" t="s">
        <v>343</v>
      </c>
      <c r="Q35" s="138" t="s">
        <v>344</v>
      </c>
      <c r="R35" s="138" t="s">
        <v>345</v>
      </c>
      <c r="S35" s="138" t="s">
        <v>239</v>
      </c>
      <c r="T35" s="147"/>
    </row>
    <row r="36" spans="1:20" s="102" customFormat="1">
      <c r="A36" s="128"/>
      <c r="B36" s="128"/>
      <c r="C36" s="128"/>
      <c r="D36" s="300"/>
      <c r="E36" s="300"/>
      <c r="F36" s="300"/>
      <c r="G36" s="128"/>
      <c r="H36" s="128"/>
      <c r="I36" s="128"/>
      <c r="J36" s="128"/>
      <c r="K36" s="101"/>
      <c r="L36" s="128"/>
      <c r="M36" s="128"/>
      <c r="N36" s="128"/>
      <c r="O36" s="128"/>
      <c r="P36" s="128"/>
      <c r="Q36" s="128"/>
      <c r="R36" s="128"/>
      <c r="S36" s="128"/>
      <c r="T36" s="128"/>
    </row>
    <row r="37" spans="1:20" s="102" customFormat="1" ht="15" customHeight="1">
      <c r="A37" s="70"/>
      <c r="B37" s="71"/>
      <c r="C37" s="71"/>
      <c r="D37" s="297"/>
      <c r="E37" s="297"/>
      <c r="F37" s="297"/>
      <c r="G37" s="71"/>
      <c r="H37" s="71"/>
      <c r="I37" s="71"/>
      <c r="J37" s="72"/>
      <c r="K37" s="136"/>
      <c r="L37" s="70"/>
      <c r="M37" s="71"/>
      <c r="N37" s="71"/>
      <c r="O37" s="71"/>
      <c r="P37" s="71"/>
      <c r="Q37" s="71"/>
      <c r="R37" s="71"/>
      <c r="S37" s="71"/>
      <c r="T37" s="72"/>
    </row>
    <row r="38" spans="1:20" s="102" customFormat="1" ht="18" customHeight="1">
      <c r="A38" s="73"/>
      <c r="B38" s="132"/>
      <c r="C38" s="132"/>
      <c r="D38" s="298"/>
      <c r="E38" s="298"/>
      <c r="F38" s="298"/>
      <c r="G38" s="84" t="s">
        <v>8</v>
      </c>
      <c r="H38" s="342" t="str">
        <f>$H$2</f>
        <v>Alpine Energy Limited</v>
      </c>
      <c r="I38" s="342"/>
      <c r="J38" s="64"/>
      <c r="K38" s="136"/>
      <c r="L38" s="73"/>
      <c r="M38" s="132"/>
      <c r="N38" s="132"/>
      <c r="O38" s="132"/>
      <c r="P38" s="132"/>
      <c r="Q38" s="84" t="s">
        <v>8</v>
      </c>
      <c r="R38" s="342" t="str">
        <f>$H$2</f>
        <v>Alpine Energy Limited</v>
      </c>
      <c r="S38" s="342"/>
      <c r="T38" s="64"/>
    </row>
    <row r="39" spans="1:20" s="102" customFormat="1" ht="18" customHeight="1">
      <c r="A39" s="73"/>
      <c r="B39" s="132"/>
      <c r="C39" s="132"/>
      <c r="D39" s="298"/>
      <c r="E39" s="298"/>
      <c r="F39" s="298"/>
      <c r="G39" s="84" t="s">
        <v>244</v>
      </c>
      <c r="H39" s="352" t="str">
        <f>$H$3</f>
        <v xml:space="preserve"> 1 April 2014 – 31 March 2024</v>
      </c>
      <c r="I39" s="342"/>
      <c r="J39" s="64"/>
      <c r="K39" s="136"/>
      <c r="L39" s="73"/>
      <c r="M39" s="132"/>
      <c r="N39" s="132"/>
      <c r="O39" s="132"/>
      <c r="P39" s="132"/>
      <c r="Q39" s="84" t="s">
        <v>244</v>
      </c>
      <c r="R39" s="352" t="str">
        <f>$H$3</f>
        <v xml:space="preserve"> 1 April 2014 – 31 March 2024</v>
      </c>
      <c r="S39" s="342"/>
      <c r="T39" s="64"/>
    </row>
    <row r="40" spans="1:20" s="102" customFormat="1" ht="18" customHeight="1">
      <c r="A40" s="129"/>
      <c r="B40" s="132"/>
      <c r="C40" s="132"/>
      <c r="D40" s="298"/>
      <c r="E40" s="298"/>
      <c r="F40" s="298"/>
      <c r="G40" s="84" t="s">
        <v>243</v>
      </c>
      <c r="H40" s="342" t="str">
        <f>IF($H$4="","",$H$4)</f>
        <v/>
      </c>
      <c r="I40" s="342"/>
      <c r="J40" s="64"/>
      <c r="K40" s="136"/>
      <c r="L40" s="129"/>
      <c r="M40" s="132"/>
      <c r="N40" s="132"/>
      <c r="O40" s="132"/>
      <c r="P40" s="132"/>
      <c r="Q40" s="84" t="s">
        <v>243</v>
      </c>
      <c r="R40" s="342" t="str">
        <f>IF($H$4="","",$H$4)</f>
        <v/>
      </c>
      <c r="S40" s="342"/>
      <c r="T40" s="64"/>
    </row>
    <row r="41" spans="1:20" s="102" customFormat="1" ht="21">
      <c r="A41" s="133" t="s">
        <v>533</v>
      </c>
      <c r="B41" s="132"/>
      <c r="C41" s="132"/>
      <c r="D41" s="298"/>
      <c r="E41" s="298"/>
      <c r="F41" s="298"/>
      <c r="G41" s="84"/>
      <c r="H41" s="84"/>
      <c r="I41" s="84"/>
      <c r="J41" s="64"/>
      <c r="K41" s="136"/>
      <c r="L41" s="133" t="s">
        <v>533</v>
      </c>
      <c r="M41" s="132"/>
      <c r="N41" s="132"/>
      <c r="O41" s="132"/>
      <c r="P41" s="132"/>
      <c r="Q41" s="132"/>
      <c r="R41" s="132"/>
      <c r="S41" s="84"/>
      <c r="T41" s="64"/>
    </row>
    <row r="42" spans="1:20" s="102" customFormat="1" ht="15" customHeight="1">
      <c r="A42" s="78"/>
      <c r="B42" s="132"/>
      <c r="C42" s="132"/>
      <c r="D42" s="298"/>
      <c r="E42" s="298"/>
      <c r="F42" s="298"/>
      <c r="G42" s="132"/>
      <c r="H42" s="132"/>
      <c r="I42" s="132"/>
      <c r="J42" s="64"/>
      <c r="K42" s="136"/>
      <c r="L42" s="78"/>
      <c r="M42" s="132"/>
      <c r="N42" s="132"/>
      <c r="O42" s="132"/>
      <c r="P42" s="132"/>
      <c r="Q42" s="132"/>
      <c r="R42" s="132"/>
      <c r="S42" s="132"/>
      <c r="T42" s="64"/>
    </row>
    <row r="43" spans="1:20" s="142" customFormat="1" ht="15" customHeight="1">
      <c r="A43" s="139" t="s">
        <v>223</v>
      </c>
      <c r="B43" s="139" t="s">
        <v>91</v>
      </c>
      <c r="C43" s="275" t="s">
        <v>92</v>
      </c>
      <c r="D43" s="275" t="s">
        <v>101</v>
      </c>
      <c r="E43" s="275" t="s">
        <v>222</v>
      </c>
      <c r="F43" s="275" t="s">
        <v>100</v>
      </c>
      <c r="G43" s="139" t="s">
        <v>98</v>
      </c>
      <c r="H43" s="139" t="s">
        <v>99</v>
      </c>
      <c r="I43" s="139" t="s">
        <v>198</v>
      </c>
      <c r="J43" s="140"/>
      <c r="K43" s="141"/>
      <c r="L43" s="139" t="s">
        <v>223</v>
      </c>
      <c r="M43" s="139" t="s">
        <v>91</v>
      </c>
      <c r="N43" s="274" t="s">
        <v>92</v>
      </c>
      <c r="O43" s="139" t="s">
        <v>93</v>
      </c>
      <c r="P43" s="139" t="s">
        <v>94</v>
      </c>
      <c r="Q43" s="139" t="s">
        <v>95</v>
      </c>
      <c r="R43" s="139" t="s">
        <v>96</v>
      </c>
      <c r="S43" s="139" t="s">
        <v>97</v>
      </c>
      <c r="T43" s="140"/>
    </row>
    <row r="44" spans="1:20" s="146" customFormat="1" ht="262.5" customHeight="1">
      <c r="A44" s="145">
        <v>48</v>
      </c>
      <c r="B44" s="138" t="s">
        <v>143</v>
      </c>
      <c r="C44" s="277" t="s">
        <v>144</v>
      </c>
      <c r="D44" s="303">
        <v>1</v>
      </c>
      <c r="E44" s="301" t="s">
        <v>622</v>
      </c>
      <c r="F44" s="301" t="s">
        <v>653</v>
      </c>
      <c r="G44" s="138" t="s">
        <v>149</v>
      </c>
      <c r="H44" s="138" t="s">
        <v>150</v>
      </c>
      <c r="I44" s="138" t="s">
        <v>151</v>
      </c>
      <c r="J44" s="143"/>
      <c r="K44" s="144"/>
      <c r="L44" s="145">
        <v>48</v>
      </c>
      <c r="M44" s="138" t="s">
        <v>143</v>
      </c>
      <c r="N44" s="273" t="s">
        <v>144</v>
      </c>
      <c r="O44" s="138" t="s">
        <v>145</v>
      </c>
      <c r="P44" s="138" t="s">
        <v>146</v>
      </c>
      <c r="Q44" s="138" t="s">
        <v>147</v>
      </c>
      <c r="R44" s="138" t="s">
        <v>148</v>
      </c>
      <c r="S44" s="138" t="s">
        <v>239</v>
      </c>
      <c r="T44" s="143"/>
    </row>
    <row r="45" spans="1:20" s="146" customFormat="1" ht="209.25" customHeight="1">
      <c r="A45" s="145">
        <v>49</v>
      </c>
      <c r="B45" s="138" t="s">
        <v>143</v>
      </c>
      <c r="C45" s="277" t="s">
        <v>152</v>
      </c>
      <c r="D45" s="303">
        <v>3</v>
      </c>
      <c r="E45" s="301" t="s">
        <v>623</v>
      </c>
      <c r="F45" s="301" t="s">
        <v>654</v>
      </c>
      <c r="G45" s="138" t="s">
        <v>449</v>
      </c>
      <c r="H45" s="138" t="s">
        <v>150</v>
      </c>
      <c r="I45" s="138" t="s">
        <v>156</v>
      </c>
      <c r="J45" s="143"/>
      <c r="K45" s="144"/>
      <c r="L45" s="145">
        <v>49</v>
      </c>
      <c r="M45" s="138" t="s">
        <v>143</v>
      </c>
      <c r="N45" s="273" t="s">
        <v>152</v>
      </c>
      <c r="O45" s="138" t="s">
        <v>153</v>
      </c>
      <c r="P45" s="138" t="s">
        <v>154</v>
      </c>
      <c r="Q45" s="138" t="s">
        <v>155</v>
      </c>
      <c r="R45" s="138" t="s">
        <v>231</v>
      </c>
      <c r="S45" s="138" t="s">
        <v>239</v>
      </c>
      <c r="T45" s="143"/>
    </row>
    <row r="46" spans="1:20" s="146" customFormat="1" ht="244.5" customHeight="1">
      <c r="A46" s="145">
        <v>50</v>
      </c>
      <c r="B46" s="138" t="s">
        <v>143</v>
      </c>
      <c r="C46" s="277" t="s">
        <v>234</v>
      </c>
      <c r="D46" s="303">
        <v>3</v>
      </c>
      <c r="E46" s="301" t="s">
        <v>624</v>
      </c>
      <c r="F46" s="301" t="s">
        <v>655</v>
      </c>
      <c r="G46" s="138" t="s">
        <v>240</v>
      </c>
      <c r="H46" s="138" t="s">
        <v>241</v>
      </c>
      <c r="I46" s="138" t="s">
        <v>242</v>
      </c>
      <c r="J46" s="147"/>
      <c r="K46" s="144"/>
      <c r="L46" s="145">
        <v>50</v>
      </c>
      <c r="M46" s="138" t="s">
        <v>143</v>
      </c>
      <c r="N46" s="273" t="s">
        <v>234</v>
      </c>
      <c r="O46" s="138" t="s">
        <v>235</v>
      </c>
      <c r="P46" s="138" t="s">
        <v>236</v>
      </c>
      <c r="Q46" s="138" t="s">
        <v>237</v>
      </c>
      <c r="R46" s="138" t="s">
        <v>238</v>
      </c>
      <c r="S46" s="138" t="s">
        <v>239</v>
      </c>
      <c r="T46" s="147"/>
    </row>
    <row r="47" spans="1:20" s="102" customFormat="1">
      <c r="A47" s="128"/>
      <c r="B47" s="128"/>
      <c r="C47" s="128"/>
      <c r="D47" s="300"/>
      <c r="E47" s="300"/>
      <c r="F47" s="300"/>
      <c r="G47" s="128"/>
      <c r="H47" s="128"/>
      <c r="I47" s="128"/>
      <c r="J47" s="128"/>
      <c r="K47" s="101"/>
      <c r="L47" s="128"/>
      <c r="M47" s="128"/>
      <c r="N47" s="128"/>
      <c r="O47" s="128"/>
      <c r="P47" s="128"/>
      <c r="Q47" s="128"/>
      <c r="R47" s="128"/>
      <c r="S47" s="128"/>
      <c r="T47" s="128"/>
    </row>
    <row r="48" spans="1:20" s="102" customFormat="1" ht="15" customHeight="1">
      <c r="A48" s="70"/>
      <c r="B48" s="71"/>
      <c r="C48" s="71"/>
      <c r="D48" s="297"/>
      <c r="E48" s="297"/>
      <c r="F48" s="297"/>
      <c r="G48" s="71"/>
      <c r="H48" s="71"/>
      <c r="I48" s="71"/>
      <c r="J48" s="72"/>
      <c r="K48" s="136"/>
      <c r="L48" s="70"/>
      <c r="M48" s="71"/>
      <c r="N48" s="71"/>
      <c r="O48" s="71"/>
      <c r="P48" s="71"/>
      <c r="Q48" s="71"/>
      <c r="R48" s="71"/>
      <c r="S48" s="71"/>
      <c r="T48" s="72"/>
    </row>
    <row r="49" spans="1:20" s="102" customFormat="1" ht="18" customHeight="1">
      <c r="A49" s="73"/>
      <c r="B49" s="132"/>
      <c r="C49" s="132"/>
      <c r="D49" s="298"/>
      <c r="E49" s="298"/>
      <c r="F49" s="298"/>
      <c r="G49" s="84" t="s">
        <v>8</v>
      </c>
      <c r="H49" s="342" t="str">
        <f>$H$2</f>
        <v>Alpine Energy Limited</v>
      </c>
      <c r="I49" s="342"/>
      <c r="J49" s="64"/>
      <c r="K49" s="136"/>
      <c r="L49" s="73"/>
      <c r="M49" s="132"/>
      <c r="N49" s="132"/>
      <c r="O49" s="132"/>
      <c r="P49" s="132"/>
      <c r="Q49" s="84" t="s">
        <v>8</v>
      </c>
      <c r="R49" s="342" t="str">
        <f>$H$2</f>
        <v>Alpine Energy Limited</v>
      </c>
      <c r="S49" s="342"/>
      <c r="T49" s="64"/>
    </row>
    <row r="50" spans="1:20" s="102" customFormat="1" ht="18" customHeight="1">
      <c r="A50" s="73"/>
      <c r="B50" s="132"/>
      <c r="C50" s="132"/>
      <c r="D50" s="298"/>
      <c r="E50" s="298"/>
      <c r="F50" s="298"/>
      <c r="G50" s="84" t="s">
        <v>244</v>
      </c>
      <c r="H50" s="352" t="str">
        <f>$H$3</f>
        <v xml:space="preserve"> 1 April 2014 – 31 March 2024</v>
      </c>
      <c r="I50" s="342"/>
      <c r="J50" s="64"/>
      <c r="K50" s="136"/>
      <c r="L50" s="73"/>
      <c r="M50" s="132"/>
      <c r="N50" s="132"/>
      <c r="O50" s="132"/>
      <c r="P50" s="132"/>
      <c r="Q50" s="84" t="s">
        <v>244</v>
      </c>
      <c r="R50" s="352" t="str">
        <f>$H$3</f>
        <v xml:space="preserve"> 1 April 2014 – 31 March 2024</v>
      </c>
      <c r="S50" s="342"/>
      <c r="T50" s="64"/>
    </row>
    <row r="51" spans="1:20" s="102" customFormat="1" ht="18" customHeight="1">
      <c r="A51" s="129"/>
      <c r="B51" s="132"/>
      <c r="C51" s="132"/>
      <c r="D51" s="298"/>
      <c r="E51" s="298"/>
      <c r="F51" s="298"/>
      <c r="G51" s="84" t="s">
        <v>243</v>
      </c>
      <c r="H51" s="342" t="str">
        <f>IF($H$4="","",$H$4)</f>
        <v/>
      </c>
      <c r="I51" s="342"/>
      <c r="J51" s="64"/>
      <c r="K51" s="136"/>
      <c r="L51" s="129"/>
      <c r="M51" s="132"/>
      <c r="N51" s="132"/>
      <c r="O51" s="132"/>
      <c r="P51" s="132"/>
      <c r="Q51" s="84" t="s">
        <v>243</v>
      </c>
      <c r="R51" s="342" t="str">
        <f>IF($H$4="","",$H$4)</f>
        <v/>
      </c>
      <c r="S51" s="342"/>
      <c r="T51" s="64"/>
    </row>
    <row r="52" spans="1:20" s="102" customFormat="1" ht="21">
      <c r="A52" s="133" t="s">
        <v>533</v>
      </c>
      <c r="B52" s="132"/>
      <c r="C52" s="132"/>
      <c r="D52" s="298"/>
      <c r="E52" s="298"/>
      <c r="F52" s="298"/>
      <c r="G52" s="84"/>
      <c r="H52" s="84"/>
      <c r="I52" s="84"/>
      <c r="J52" s="64"/>
      <c r="K52" s="136"/>
      <c r="L52" s="133" t="s">
        <v>533</v>
      </c>
      <c r="M52" s="132"/>
      <c r="N52" s="132"/>
      <c r="O52" s="132"/>
      <c r="P52" s="132"/>
      <c r="Q52" s="132"/>
      <c r="R52" s="132"/>
      <c r="S52" s="84"/>
      <c r="T52" s="64"/>
    </row>
    <row r="53" spans="1:20" s="102" customFormat="1" ht="15" customHeight="1">
      <c r="A53" s="78"/>
      <c r="B53" s="132"/>
      <c r="C53" s="132"/>
      <c r="D53" s="298"/>
      <c r="E53" s="298"/>
      <c r="F53" s="298"/>
      <c r="G53" s="132"/>
      <c r="H53" s="132"/>
      <c r="I53" s="132"/>
      <c r="J53" s="64"/>
      <c r="K53" s="136"/>
      <c r="L53" s="78"/>
      <c r="M53" s="132"/>
      <c r="N53" s="132"/>
      <c r="O53" s="132"/>
      <c r="P53" s="132"/>
      <c r="Q53" s="132"/>
      <c r="R53" s="132"/>
      <c r="S53" s="132"/>
      <c r="T53" s="64"/>
    </row>
    <row r="54" spans="1:20" s="142" customFormat="1" ht="15" customHeight="1">
      <c r="A54" s="139" t="s">
        <v>223</v>
      </c>
      <c r="B54" s="139" t="s">
        <v>91</v>
      </c>
      <c r="C54" s="275" t="s">
        <v>92</v>
      </c>
      <c r="D54" s="275" t="s">
        <v>101</v>
      </c>
      <c r="E54" s="275" t="s">
        <v>222</v>
      </c>
      <c r="F54" s="275" t="s">
        <v>100</v>
      </c>
      <c r="G54" s="139" t="s">
        <v>98</v>
      </c>
      <c r="H54" s="139" t="s">
        <v>99</v>
      </c>
      <c r="I54" s="139" t="s">
        <v>198</v>
      </c>
      <c r="J54" s="140"/>
      <c r="K54" s="141"/>
      <c r="L54" s="139" t="s">
        <v>223</v>
      </c>
      <c r="M54" s="139" t="s">
        <v>91</v>
      </c>
      <c r="N54" s="274" t="s">
        <v>92</v>
      </c>
      <c r="O54" s="139" t="s">
        <v>93</v>
      </c>
      <c r="P54" s="139" t="s">
        <v>94</v>
      </c>
      <c r="Q54" s="139" t="s">
        <v>95</v>
      </c>
      <c r="R54" s="139" t="s">
        <v>96</v>
      </c>
      <c r="S54" s="139" t="s">
        <v>97</v>
      </c>
      <c r="T54" s="140"/>
    </row>
    <row r="55" spans="1:20" s="146" customFormat="1" ht="181.5" customHeight="1">
      <c r="A55" s="145">
        <v>53</v>
      </c>
      <c r="B55" s="138" t="s">
        <v>348</v>
      </c>
      <c r="C55" s="277" t="s">
        <v>349</v>
      </c>
      <c r="D55" s="303">
        <v>2</v>
      </c>
      <c r="E55" s="301" t="s">
        <v>625</v>
      </c>
      <c r="F55" s="301" t="s">
        <v>656</v>
      </c>
      <c r="G55" s="138" t="s">
        <v>354</v>
      </c>
      <c r="H55" s="138" t="s">
        <v>355</v>
      </c>
      <c r="I55" s="138" t="s">
        <v>356</v>
      </c>
      <c r="J55" s="143"/>
      <c r="K55" s="144"/>
      <c r="L55" s="145">
        <v>53</v>
      </c>
      <c r="M55" s="138" t="s">
        <v>348</v>
      </c>
      <c r="N55" s="273" t="s">
        <v>349</v>
      </c>
      <c r="O55" s="138" t="s">
        <v>350</v>
      </c>
      <c r="P55" s="138" t="s">
        <v>351</v>
      </c>
      <c r="Q55" s="138" t="s">
        <v>352</v>
      </c>
      <c r="R55" s="138" t="s">
        <v>353</v>
      </c>
      <c r="S55" s="138" t="s">
        <v>239</v>
      </c>
      <c r="T55" s="143"/>
    </row>
    <row r="56" spans="1:20" s="146" customFormat="1" ht="162" customHeight="1">
      <c r="A56" s="145">
        <v>59</v>
      </c>
      <c r="B56" s="138" t="s">
        <v>357</v>
      </c>
      <c r="C56" s="277" t="s">
        <v>358</v>
      </c>
      <c r="D56" s="303">
        <v>2</v>
      </c>
      <c r="E56" s="301" t="s">
        <v>626</v>
      </c>
      <c r="F56" s="301" t="s">
        <v>657</v>
      </c>
      <c r="G56" s="138" t="s">
        <v>450</v>
      </c>
      <c r="H56" s="138" t="s">
        <v>363</v>
      </c>
      <c r="I56" s="138" t="s">
        <v>364</v>
      </c>
      <c r="J56" s="143"/>
      <c r="K56" s="144"/>
      <c r="L56" s="145">
        <v>59</v>
      </c>
      <c r="M56" s="138" t="s">
        <v>357</v>
      </c>
      <c r="N56" s="273" t="s">
        <v>358</v>
      </c>
      <c r="O56" s="138" t="s">
        <v>359</v>
      </c>
      <c r="P56" s="138" t="s">
        <v>360</v>
      </c>
      <c r="Q56" s="138" t="s">
        <v>361</v>
      </c>
      <c r="R56" s="138" t="s">
        <v>362</v>
      </c>
      <c r="S56" s="138" t="s">
        <v>239</v>
      </c>
      <c r="T56" s="143"/>
    </row>
    <row r="57" spans="1:20" s="146" customFormat="1" ht="293.25" customHeight="1">
      <c r="A57" s="145">
        <v>62</v>
      </c>
      <c r="B57" s="138" t="s">
        <v>225</v>
      </c>
      <c r="C57" s="277" t="s">
        <v>157</v>
      </c>
      <c r="D57" s="303">
        <v>2</v>
      </c>
      <c r="E57" s="301" t="s">
        <v>627</v>
      </c>
      <c r="F57" s="301" t="s">
        <v>658</v>
      </c>
      <c r="G57" s="138" t="s">
        <v>162</v>
      </c>
      <c r="H57" s="138" t="s">
        <v>163</v>
      </c>
      <c r="I57" s="138" t="s">
        <v>164</v>
      </c>
      <c r="J57" s="143"/>
      <c r="K57" s="144"/>
      <c r="L57" s="145">
        <v>62</v>
      </c>
      <c r="M57" s="138" t="s">
        <v>225</v>
      </c>
      <c r="N57" s="273" t="s">
        <v>157</v>
      </c>
      <c r="O57" s="138" t="s">
        <v>158</v>
      </c>
      <c r="P57" s="138" t="s">
        <v>159</v>
      </c>
      <c r="Q57" s="138" t="s">
        <v>160</v>
      </c>
      <c r="R57" s="138" t="s">
        <v>161</v>
      </c>
      <c r="S57" s="138" t="s">
        <v>239</v>
      </c>
      <c r="T57" s="143"/>
    </row>
    <row r="58" spans="1:20" s="146" customFormat="1" ht="132" customHeight="1">
      <c r="A58" s="145">
        <v>63</v>
      </c>
      <c r="B58" s="138" t="s">
        <v>225</v>
      </c>
      <c r="C58" s="277" t="s">
        <v>365</v>
      </c>
      <c r="D58" s="303">
        <v>1</v>
      </c>
      <c r="E58" s="301" t="s">
        <v>628</v>
      </c>
      <c r="F58" s="301" t="s">
        <v>659</v>
      </c>
      <c r="G58" s="138" t="s">
        <v>451</v>
      </c>
      <c r="H58" s="138" t="s">
        <v>370</v>
      </c>
      <c r="I58" s="138" t="s">
        <v>371</v>
      </c>
      <c r="J58" s="147"/>
      <c r="K58" s="144"/>
      <c r="L58" s="145">
        <v>63</v>
      </c>
      <c r="M58" s="138" t="s">
        <v>225</v>
      </c>
      <c r="N58" s="273" t="s">
        <v>365</v>
      </c>
      <c r="O58" s="138" t="s">
        <v>366</v>
      </c>
      <c r="P58" s="138" t="s">
        <v>367</v>
      </c>
      <c r="Q58" s="138" t="s">
        <v>368</v>
      </c>
      <c r="R58" s="138" t="s">
        <v>369</v>
      </c>
      <c r="S58" s="138" t="s">
        <v>239</v>
      </c>
      <c r="T58" s="147"/>
    </row>
    <row r="59" spans="1:20" s="102" customFormat="1">
      <c r="A59" s="128"/>
      <c r="B59" s="128"/>
      <c r="C59" s="128"/>
      <c r="D59" s="300"/>
      <c r="E59" s="300"/>
      <c r="F59" s="300"/>
      <c r="G59" s="128"/>
      <c r="H59" s="128"/>
      <c r="I59" s="128"/>
      <c r="J59" s="128"/>
      <c r="K59" s="101"/>
      <c r="L59" s="128"/>
      <c r="M59" s="128"/>
      <c r="N59" s="128"/>
      <c r="O59" s="128"/>
      <c r="P59" s="128"/>
      <c r="Q59" s="128"/>
      <c r="R59" s="128"/>
      <c r="S59" s="128"/>
      <c r="T59" s="128"/>
    </row>
    <row r="60" spans="1:20" s="102" customFormat="1" ht="15" customHeight="1">
      <c r="A60" s="70"/>
      <c r="B60" s="71"/>
      <c r="C60" s="71"/>
      <c r="D60" s="297"/>
      <c r="E60" s="297"/>
      <c r="F60" s="297"/>
      <c r="G60" s="71"/>
      <c r="H60" s="71"/>
      <c r="I60" s="71"/>
      <c r="J60" s="72"/>
      <c r="K60" s="136"/>
      <c r="L60" s="70"/>
      <c r="M60" s="71"/>
      <c r="N60" s="71"/>
      <c r="O60" s="71"/>
      <c r="P60" s="71"/>
      <c r="Q60" s="71"/>
      <c r="R60" s="71"/>
      <c r="S60" s="71"/>
      <c r="T60" s="72"/>
    </row>
    <row r="61" spans="1:20" s="102" customFormat="1" ht="18" customHeight="1">
      <c r="A61" s="73"/>
      <c r="B61" s="132"/>
      <c r="C61" s="132"/>
      <c r="D61" s="298"/>
      <c r="E61" s="298"/>
      <c r="F61" s="298"/>
      <c r="G61" s="84" t="s">
        <v>8</v>
      </c>
      <c r="H61" s="342" t="str">
        <f>$H$2</f>
        <v>Alpine Energy Limited</v>
      </c>
      <c r="I61" s="342"/>
      <c r="J61" s="64"/>
      <c r="K61" s="136"/>
      <c r="L61" s="73"/>
      <c r="M61" s="132"/>
      <c r="N61" s="132"/>
      <c r="O61" s="132"/>
      <c r="P61" s="132"/>
      <c r="Q61" s="84" t="s">
        <v>8</v>
      </c>
      <c r="R61" s="342" t="str">
        <f>$H$2</f>
        <v>Alpine Energy Limited</v>
      </c>
      <c r="S61" s="342"/>
      <c r="T61" s="64"/>
    </row>
    <row r="62" spans="1:20" s="102" customFormat="1" ht="18" customHeight="1">
      <c r="A62" s="73"/>
      <c r="B62" s="132"/>
      <c r="C62" s="132"/>
      <c r="D62" s="298"/>
      <c r="E62" s="298"/>
      <c r="F62" s="298"/>
      <c r="G62" s="84" t="s">
        <v>244</v>
      </c>
      <c r="H62" s="352" t="str">
        <f>$H$3</f>
        <v xml:space="preserve"> 1 April 2014 – 31 March 2024</v>
      </c>
      <c r="I62" s="342"/>
      <c r="J62" s="64"/>
      <c r="K62" s="136"/>
      <c r="L62" s="73"/>
      <c r="M62" s="132"/>
      <c r="N62" s="132"/>
      <c r="O62" s="132"/>
      <c r="P62" s="132"/>
      <c r="Q62" s="84" t="s">
        <v>244</v>
      </c>
      <c r="R62" s="352" t="str">
        <f>$H$3</f>
        <v xml:space="preserve"> 1 April 2014 – 31 March 2024</v>
      </c>
      <c r="S62" s="342"/>
      <c r="T62" s="64"/>
    </row>
    <row r="63" spans="1:20" s="102" customFormat="1" ht="18" customHeight="1">
      <c r="A63" s="129"/>
      <c r="B63" s="132"/>
      <c r="C63" s="132"/>
      <c r="D63" s="298"/>
      <c r="E63" s="298"/>
      <c r="F63" s="298"/>
      <c r="G63" s="84" t="s">
        <v>243</v>
      </c>
      <c r="H63" s="342" t="str">
        <f>IF($H$4="","",$H$4)</f>
        <v/>
      </c>
      <c r="I63" s="342"/>
      <c r="J63" s="64"/>
      <c r="K63" s="136"/>
      <c r="L63" s="129"/>
      <c r="M63" s="132"/>
      <c r="N63" s="132"/>
      <c r="O63" s="132"/>
      <c r="P63" s="132"/>
      <c r="Q63" s="84" t="s">
        <v>243</v>
      </c>
      <c r="R63" s="342" t="str">
        <f>IF($H$4="","",$H$4)</f>
        <v/>
      </c>
      <c r="S63" s="342"/>
      <c r="T63" s="64"/>
    </row>
    <row r="64" spans="1:20" s="102" customFormat="1" ht="21">
      <c r="A64" s="133" t="s">
        <v>533</v>
      </c>
      <c r="B64" s="132"/>
      <c r="C64" s="132"/>
      <c r="D64" s="298"/>
      <c r="E64" s="298"/>
      <c r="F64" s="298"/>
      <c r="G64" s="84"/>
      <c r="H64" s="84"/>
      <c r="I64" s="84"/>
      <c r="J64" s="64"/>
      <c r="K64" s="136"/>
      <c r="L64" s="133" t="s">
        <v>533</v>
      </c>
      <c r="M64" s="132"/>
      <c r="N64" s="132"/>
      <c r="O64" s="132"/>
      <c r="P64" s="132"/>
      <c r="Q64" s="132"/>
      <c r="R64" s="132"/>
      <c r="S64" s="84"/>
      <c r="T64" s="64"/>
    </row>
    <row r="65" spans="1:20" s="102" customFormat="1" ht="15" customHeight="1">
      <c r="A65" s="78"/>
      <c r="B65" s="132"/>
      <c r="C65" s="132"/>
      <c r="D65" s="298"/>
      <c r="E65" s="298"/>
      <c r="F65" s="298"/>
      <c r="G65" s="132"/>
      <c r="H65" s="132"/>
      <c r="I65" s="132"/>
      <c r="J65" s="64"/>
      <c r="K65" s="136"/>
      <c r="L65" s="78"/>
      <c r="M65" s="132"/>
      <c r="N65" s="132"/>
      <c r="O65" s="132"/>
      <c r="P65" s="132"/>
      <c r="Q65" s="132"/>
      <c r="R65" s="132"/>
      <c r="S65" s="132"/>
      <c r="T65" s="64"/>
    </row>
    <row r="66" spans="1:20" s="142" customFormat="1" ht="15" customHeight="1">
      <c r="A66" s="139" t="s">
        <v>223</v>
      </c>
      <c r="B66" s="139" t="s">
        <v>91</v>
      </c>
      <c r="C66" s="275" t="s">
        <v>92</v>
      </c>
      <c r="D66" s="275" t="s">
        <v>101</v>
      </c>
      <c r="E66" s="275" t="s">
        <v>222</v>
      </c>
      <c r="F66" s="275" t="s">
        <v>100</v>
      </c>
      <c r="G66" s="139" t="s">
        <v>98</v>
      </c>
      <c r="H66" s="139" t="s">
        <v>99</v>
      </c>
      <c r="I66" s="139" t="s">
        <v>198</v>
      </c>
      <c r="J66" s="140"/>
      <c r="K66" s="141"/>
      <c r="L66" s="139" t="s">
        <v>223</v>
      </c>
      <c r="M66" s="139" t="s">
        <v>91</v>
      </c>
      <c r="N66" s="274" t="s">
        <v>92</v>
      </c>
      <c r="O66" s="139" t="s">
        <v>93</v>
      </c>
      <c r="P66" s="139" t="s">
        <v>94</v>
      </c>
      <c r="Q66" s="139" t="s">
        <v>95</v>
      </c>
      <c r="R66" s="139" t="s">
        <v>96</v>
      </c>
      <c r="S66" s="139" t="s">
        <v>97</v>
      </c>
      <c r="T66" s="140"/>
    </row>
    <row r="67" spans="1:20" s="146" customFormat="1" ht="121.5" customHeight="1">
      <c r="A67" s="145">
        <v>64</v>
      </c>
      <c r="B67" s="138" t="s">
        <v>225</v>
      </c>
      <c r="C67" s="277" t="s">
        <v>165</v>
      </c>
      <c r="D67" s="303">
        <v>2</v>
      </c>
      <c r="E67" s="301" t="s">
        <v>629</v>
      </c>
      <c r="F67" s="301" t="s">
        <v>660</v>
      </c>
      <c r="G67" s="138" t="s">
        <v>170</v>
      </c>
      <c r="H67" s="138" t="s">
        <v>171</v>
      </c>
      <c r="I67" s="138" t="s">
        <v>172</v>
      </c>
      <c r="J67" s="143"/>
      <c r="K67" s="144"/>
      <c r="L67" s="145">
        <v>64</v>
      </c>
      <c r="M67" s="138" t="s">
        <v>225</v>
      </c>
      <c r="N67" s="273" t="s">
        <v>165</v>
      </c>
      <c r="O67" s="138" t="s">
        <v>166</v>
      </c>
      <c r="P67" s="138" t="s">
        <v>167</v>
      </c>
      <c r="Q67" s="138" t="s">
        <v>168</v>
      </c>
      <c r="R67" s="138" t="s">
        <v>169</v>
      </c>
      <c r="S67" s="138" t="s">
        <v>239</v>
      </c>
      <c r="T67" s="143"/>
    </row>
    <row r="68" spans="1:20" s="146" customFormat="1" ht="241.5" customHeight="1">
      <c r="A68" s="145">
        <v>69</v>
      </c>
      <c r="B68" s="138" t="s">
        <v>372</v>
      </c>
      <c r="C68" s="277" t="s">
        <v>373</v>
      </c>
      <c r="D68" s="303">
        <v>2</v>
      </c>
      <c r="E68" s="301" t="s">
        <v>630</v>
      </c>
      <c r="F68" s="301" t="s">
        <v>661</v>
      </c>
      <c r="G68" s="138" t="s">
        <v>452</v>
      </c>
      <c r="H68" s="138" t="s">
        <v>378</v>
      </c>
      <c r="I68" s="138" t="s">
        <v>379</v>
      </c>
      <c r="J68" s="143"/>
      <c r="K68" s="144"/>
      <c r="L68" s="145">
        <v>69</v>
      </c>
      <c r="M68" s="138" t="s">
        <v>372</v>
      </c>
      <c r="N68" s="273" t="s">
        <v>373</v>
      </c>
      <c r="O68" s="138" t="s">
        <v>374</v>
      </c>
      <c r="P68" s="138" t="s">
        <v>375</v>
      </c>
      <c r="Q68" s="138" t="s">
        <v>376</v>
      </c>
      <c r="R68" s="138" t="s">
        <v>377</v>
      </c>
      <c r="S68" s="138" t="s">
        <v>239</v>
      </c>
      <c r="T68" s="143"/>
    </row>
    <row r="69" spans="1:20" s="146" customFormat="1" ht="132.75" customHeight="1">
      <c r="A69" s="145">
        <v>79</v>
      </c>
      <c r="B69" s="138" t="s">
        <v>173</v>
      </c>
      <c r="C69" s="277" t="s">
        <v>174</v>
      </c>
      <c r="D69" s="303">
        <v>2</v>
      </c>
      <c r="E69" s="301" t="s">
        <v>631</v>
      </c>
      <c r="F69" s="301" t="s">
        <v>662</v>
      </c>
      <c r="G69" s="138" t="s">
        <v>177</v>
      </c>
      <c r="H69" s="138" t="s">
        <v>178</v>
      </c>
      <c r="I69" s="138" t="s">
        <v>179</v>
      </c>
      <c r="J69" s="143"/>
      <c r="K69" s="144"/>
      <c r="L69" s="145">
        <v>79</v>
      </c>
      <c r="M69" s="138" t="s">
        <v>173</v>
      </c>
      <c r="N69" s="273" t="s">
        <v>174</v>
      </c>
      <c r="O69" s="138" t="s">
        <v>227</v>
      </c>
      <c r="P69" s="138" t="s">
        <v>228</v>
      </c>
      <c r="Q69" s="138" t="s">
        <v>175</v>
      </c>
      <c r="R69" s="138" t="s">
        <v>176</v>
      </c>
      <c r="S69" s="138" t="s">
        <v>239</v>
      </c>
      <c r="T69" s="143"/>
    </row>
    <row r="70" spans="1:20" s="146" customFormat="1" ht="165.75" customHeight="1">
      <c r="A70" s="145">
        <v>82</v>
      </c>
      <c r="B70" s="138" t="s">
        <v>180</v>
      </c>
      <c r="C70" s="277" t="s">
        <v>210</v>
      </c>
      <c r="D70" s="303">
        <v>3</v>
      </c>
      <c r="E70" s="301" t="s">
        <v>632</v>
      </c>
      <c r="F70" s="301" t="s">
        <v>663</v>
      </c>
      <c r="G70" s="138" t="s">
        <v>453</v>
      </c>
      <c r="H70" s="138" t="s">
        <v>215</v>
      </c>
      <c r="I70" s="138" t="s">
        <v>216</v>
      </c>
      <c r="J70" s="147"/>
      <c r="K70" s="144"/>
      <c r="L70" s="145">
        <v>82</v>
      </c>
      <c r="M70" s="138" t="s">
        <v>180</v>
      </c>
      <c r="N70" s="273" t="s">
        <v>210</v>
      </c>
      <c r="O70" s="138" t="s">
        <v>211</v>
      </c>
      <c r="P70" s="138" t="s">
        <v>212</v>
      </c>
      <c r="Q70" s="138" t="s">
        <v>213</v>
      </c>
      <c r="R70" s="138" t="s">
        <v>214</v>
      </c>
      <c r="S70" s="138" t="s">
        <v>239</v>
      </c>
      <c r="T70" s="147"/>
    </row>
    <row r="71" spans="1:20" s="102" customFormat="1">
      <c r="A71" s="128"/>
      <c r="B71" s="128"/>
      <c r="C71" s="128"/>
      <c r="D71" s="300"/>
      <c r="E71" s="300"/>
      <c r="F71" s="300"/>
      <c r="G71" s="128"/>
      <c r="H71" s="128"/>
      <c r="I71" s="128"/>
      <c r="J71" s="128"/>
      <c r="K71" s="101"/>
      <c r="L71" s="128"/>
      <c r="M71" s="128"/>
      <c r="N71" s="128"/>
      <c r="O71" s="128"/>
      <c r="P71" s="128"/>
      <c r="Q71" s="128"/>
      <c r="R71" s="128"/>
      <c r="S71" s="128"/>
      <c r="T71" s="128"/>
    </row>
    <row r="72" spans="1:20" s="102" customFormat="1" ht="15" customHeight="1">
      <c r="A72" s="70"/>
      <c r="B72" s="71"/>
      <c r="C72" s="71"/>
      <c r="D72" s="297"/>
      <c r="E72" s="297"/>
      <c r="F72" s="297"/>
      <c r="G72" s="71"/>
      <c r="H72" s="71"/>
      <c r="I72" s="71"/>
      <c r="J72" s="72"/>
      <c r="K72" s="136"/>
      <c r="L72" s="70"/>
      <c r="M72" s="71"/>
      <c r="N72" s="71"/>
      <c r="O72" s="71"/>
      <c r="P72" s="71"/>
      <c r="Q72" s="71"/>
      <c r="R72" s="71"/>
      <c r="S72" s="71"/>
      <c r="T72" s="72"/>
    </row>
    <row r="73" spans="1:20" s="102" customFormat="1" ht="18" customHeight="1">
      <c r="A73" s="73"/>
      <c r="B73" s="132"/>
      <c r="C73" s="132"/>
      <c r="D73" s="298"/>
      <c r="E73" s="298"/>
      <c r="F73" s="298"/>
      <c r="G73" s="84" t="s">
        <v>8</v>
      </c>
      <c r="H73" s="342" t="str">
        <f>$H$2</f>
        <v>Alpine Energy Limited</v>
      </c>
      <c r="I73" s="342"/>
      <c r="J73" s="64"/>
      <c r="K73" s="136"/>
      <c r="L73" s="73"/>
      <c r="M73" s="132"/>
      <c r="N73" s="132"/>
      <c r="O73" s="132"/>
      <c r="P73" s="132"/>
      <c r="Q73" s="84" t="s">
        <v>8</v>
      </c>
      <c r="R73" s="342" t="str">
        <f>$H$2</f>
        <v>Alpine Energy Limited</v>
      </c>
      <c r="S73" s="342"/>
      <c r="T73" s="64"/>
    </row>
    <row r="74" spans="1:20" s="102" customFormat="1" ht="18" customHeight="1">
      <c r="A74" s="73"/>
      <c r="B74" s="132"/>
      <c r="C74" s="132"/>
      <c r="D74" s="298"/>
      <c r="E74" s="298"/>
      <c r="F74" s="298"/>
      <c r="G74" s="84" t="s">
        <v>244</v>
      </c>
      <c r="H74" s="352" t="str">
        <f>$H$3</f>
        <v xml:space="preserve"> 1 April 2014 – 31 March 2024</v>
      </c>
      <c r="I74" s="342"/>
      <c r="J74" s="64"/>
      <c r="K74" s="136"/>
      <c r="L74" s="73"/>
      <c r="M74" s="132"/>
      <c r="N74" s="132"/>
      <c r="O74" s="132"/>
      <c r="P74" s="132"/>
      <c r="Q74" s="84" t="s">
        <v>244</v>
      </c>
      <c r="R74" s="352" t="str">
        <f>$H$3</f>
        <v xml:space="preserve"> 1 April 2014 – 31 March 2024</v>
      </c>
      <c r="S74" s="342"/>
      <c r="T74" s="64"/>
    </row>
    <row r="75" spans="1:20" s="102" customFormat="1" ht="18" customHeight="1">
      <c r="A75" s="129"/>
      <c r="B75" s="132"/>
      <c r="C75" s="132"/>
      <c r="D75" s="298"/>
      <c r="E75" s="298"/>
      <c r="F75" s="298"/>
      <c r="G75" s="84" t="s">
        <v>243</v>
      </c>
      <c r="H75" s="342" t="str">
        <f>IF($H$4="","",$H$4)</f>
        <v/>
      </c>
      <c r="I75" s="342"/>
      <c r="J75" s="64"/>
      <c r="K75" s="136"/>
      <c r="L75" s="129"/>
      <c r="M75" s="132"/>
      <c r="N75" s="132"/>
      <c r="O75" s="132"/>
      <c r="P75" s="132"/>
      <c r="Q75" s="84" t="s">
        <v>243</v>
      </c>
      <c r="R75" s="342" t="str">
        <f>IF($H$4="","",$H$4)</f>
        <v/>
      </c>
      <c r="S75" s="342"/>
      <c r="T75" s="64"/>
    </row>
    <row r="76" spans="1:20" s="102" customFormat="1" ht="21">
      <c r="A76" s="133" t="s">
        <v>533</v>
      </c>
      <c r="B76" s="132"/>
      <c r="C76" s="132"/>
      <c r="D76" s="298"/>
      <c r="E76" s="298"/>
      <c r="F76" s="298"/>
      <c r="G76" s="84"/>
      <c r="H76" s="84"/>
      <c r="I76" s="84"/>
      <c r="J76" s="64"/>
      <c r="K76" s="136"/>
      <c r="L76" s="133" t="s">
        <v>533</v>
      </c>
      <c r="M76" s="132"/>
      <c r="N76" s="132"/>
      <c r="O76" s="132"/>
      <c r="P76" s="132"/>
      <c r="Q76" s="132"/>
      <c r="R76" s="132"/>
      <c r="S76" s="84"/>
      <c r="T76" s="64"/>
    </row>
    <row r="77" spans="1:20" s="102" customFormat="1" ht="15" customHeight="1">
      <c r="A77" s="78"/>
      <c r="B77" s="132"/>
      <c r="C77" s="132"/>
      <c r="D77" s="298"/>
      <c r="E77" s="298"/>
      <c r="F77" s="298"/>
      <c r="G77" s="132"/>
      <c r="H77" s="132"/>
      <c r="I77" s="132"/>
      <c r="J77" s="64"/>
      <c r="K77" s="136"/>
      <c r="L77" s="78"/>
      <c r="M77" s="132"/>
      <c r="N77" s="132"/>
      <c r="O77" s="132"/>
      <c r="P77" s="132"/>
      <c r="Q77" s="132"/>
      <c r="R77" s="132"/>
      <c r="S77" s="132"/>
      <c r="T77" s="64"/>
    </row>
    <row r="78" spans="1:20" s="142" customFormat="1" ht="15" customHeight="1">
      <c r="A78" s="139" t="s">
        <v>223</v>
      </c>
      <c r="B78" s="139" t="s">
        <v>91</v>
      </c>
      <c r="C78" s="275" t="s">
        <v>92</v>
      </c>
      <c r="D78" s="275" t="s">
        <v>101</v>
      </c>
      <c r="E78" s="275" t="s">
        <v>222</v>
      </c>
      <c r="F78" s="275" t="s">
        <v>100</v>
      </c>
      <c r="G78" s="139" t="s">
        <v>98</v>
      </c>
      <c r="H78" s="139" t="s">
        <v>99</v>
      </c>
      <c r="I78" s="139" t="s">
        <v>198</v>
      </c>
      <c r="J78" s="140"/>
      <c r="K78" s="141"/>
      <c r="L78" s="139" t="s">
        <v>223</v>
      </c>
      <c r="M78" s="139" t="s">
        <v>91</v>
      </c>
      <c r="N78" s="274" t="s">
        <v>92</v>
      </c>
      <c r="O78" s="139" t="s">
        <v>93</v>
      </c>
      <c r="P78" s="139" t="s">
        <v>94</v>
      </c>
      <c r="Q78" s="139" t="s">
        <v>95</v>
      </c>
      <c r="R78" s="139" t="s">
        <v>96</v>
      </c>
      <c r="S78" s="139" t="s">
        <v>97</v>
      </c>
      <c r="T78" s="140"/>
    </row>
    <row r="79" spans="1:20" s="146" customFormat="1" ht="165.75" customHeight="1">
      <c r="A79" s="145">
        <v>88</v>
      </c>
      <c r="B79" s="138" t="s">
        <v>380</v>
      </c>
      <c r="C79" s="277" t="s">
        <v>381</v>
      </c>
      <c r="D79" s="303">
        <v>2</v>
      </c>
      <c r="E79" s="301" t="s">
        <v>633</v>
      </c>
      <c r="F79" s="301" t="s">
        <v>664</v>
      </c>
      <c r="G79" s="138" t="s">
        <v>454</v>
      </c>
      <c r="H79" s="138" t="s">
        <v>386</v>
      </c>
      <c r="I79" s="138" t="s">
        <v>387</v>
      </c>
      <c r="J79" s="143"/>
      <c r="K79" s="144"/>
      <c r="L79" s="145">
        <v>88</v>
      </c>
      <c r="M79" s="138" t="s">
        <v>380</v>
      </c>
      <c r="N79" s="273" t="s">
        <v>381</v>
      </c>
      <c r="O79" s="138" t="s">
        <v>382</v>
      </c>
      <c r="P79" s="138" t="s">
        <v>383</v>
      </c>
      <c r="Q79" s="138" t="s">
        <v>384</v>
      </c>
      <c r="R79" s="138" t="s">
        <v>385</v>
      </c>
      <c r="S79" s="138" t="s">
        <v>239</v>
      </c>
      <c r="T79" s="143"/>
    </row>
    <row r="80" spans="1:20" s="146" customFormat="1" ht="209.25" customHeight="1">
      <c r="A80" s="145">
        <v>91</v>
      </c>
      <c r="B80" s="138" t="s">
        <v>380</v>
      </c>
      <c r="C80" s="277" t="s">
        <v>217</v>
      </c>
      <c r="D80" s="303">
        <v>2</v>
      </c>
      <c r="E80" s="301" t="s">
        <v>634</v>
      </c>
      <c r="F80" s="301" t="s">
        <v>665</v>
      </c>
      <c r="G80" s="138" t="s">
        <v>455</v>
      </c>
      <c r="H80" s="138" t="s">
        <v>181</v>
      </c>
      <c r="I80" s="138" t="s">
        <v>182</v>
      </c>
      <c r="J80" s="143"/>
      <c r="K80" s="144"/>
      <c r="L80" s="145">
        <v>91</v>
      </c>
      <c r="M80" s="138" t="s">
        <v>380</v>
      </c>
      <c r="N80" s="273" t="s">
        <v>217</v>
      </c>
      <c r="O80" s="138" t="s">
        <v>218</v>
      </c>
      <c r="P80" s="138" t="s">
        <v>219</v>
      </c>
      <c r="Q80" s="138" t="s">
        <v>220</v>
      </c>
      <c r="R80" s="138" t="s">
        <v>221</v>
      </c>
      <c r="S80" s="138" t="s">
        <v>239</v>
      </c>
      <c r="T80" s="143"/>
    </row>
    <row r="81" spans="1:20" s="146" customFormat="1" ht="180.75" customHeight="1">
      <c r="A81" s="145">
        <v>95</v>
      </c>
      <c r="B81" s="138" t="s">
        <v>388</v>
      </c>
      <c r="C81" s="277" t="s">
        <v>389</v>
      </c>
      <c r="D81" s="303">
        <v>2</v>
      </c>
      <c r="E81" s="301" t="s">
        <v>635</v>
      </c>
      <c r="F81" s="301" t="s">
        <v>666</v>
      </c>
      <c r="G81" s="138" t="s">
        <v>394</v>
      </c>
      <c r="H81" s="138" t="s">
        <v>395</v>
      </c>
      <c r="I81" s="138" t="s">
        <v>396</v>
      </c>
      <c r="J81" s="143"/>
      <c r="K81" s="144"/>
      <c r="L81" s="145">
        <v>95</v>
      </c>
      <c r="M81" s="138" t="s">
        <v>388</v>
      </c>
      <c r="N81" s="273" t="s">
        <v>389</v>
      </c>
      <c r="O81" s="138" t="s">
        <v>390</v>
      </c>
      <c r="P81" s="138" t="s">
        <v>391</v>
      </c>
      <c r="Q81" s="138" t="s">
        <v>392</v>
      </c>
      <c r="R81" s="138" t="s">
        <v>393</v>
      </c>
      <c r="S81" s="138" t="s">
        <v>239</v>
      </c>
      <c r="T81" s="143"/>
    </row>
    <row r="82" spans="1:20" s="146" customFormat="1" ht="214.5" customHeight="1">
      <c r="A82" s="145">
        <v>99</v>
      </c>
      <c r="B82" s="138" t="s">
        <v>183</v>
      </c>
      <c r="C82" s="277" t="s">
        <v>184</v>
      </c>
      <c r="D82" s="303">
        <v>2</v>
      </c>
      <c r="E82" s="301" t="s">
        <v>636</v>
      </c>
      <c r="F82" s="301" t="s">
        <v>667</v>
      </c>
      <c r="G82" s="138" t="s">
        <v>188</v>
      </c>
      <c r="H82" s="138" t="s">
        <v>501</v>
      </c>
      <c r="I82" s="138" t="s">
        <v>189</v>
      </c>
      <c r="J82" s="147"/>
      <c r="K82" s="144"/>
      <c r="L82" s="145">
        <v>99</v>
      </c>
      <c r="M82" s="138" t="s">
        <v>183</v>
      </c>
      <c r="N82" s="273" t="s">
        <v>184</v>
      </c>
      <c r="O82" s="138" t="s">
        <v>185</v>
      </c>
      <c r="P82" s="138" t="s">
        <v>186</v>
      </c>
      <c r="Q82" s="138" t="s">
        <v>187</v>
      </c>
      <c r="R82" s="138" t="s">
        <v>232</v>
      </c>
      <c r="S82" s="138" t="s">
        <v>239</v>
      </c>
      <c r="T82" s="147"/>
    </row>
    <row r="83" spans="1:20" s="102" customFormat="1">
      <c r="A83" s="128"/>
      <c r="B83" s="128"/>
      <c r="C83" s="128"/>
      <c r="D83" s="300"/>
      <c r="E83" s="300"/>
      <c r="F83" s="300"/>
      <c r="G83" s="128"/>
      <c r="H83" s="128"/>
      <c r="I83" s="128"/>
      <c r="J83" s="128"/>
      <c r="K83" s="101"/>
      <c r="L83" s="128"/>
      <c r="M83" s="128"/>
      <c r="N83" s="128"/>
      <c r="O83" s="128"/>
      <c r="P83" s="128"/>
      <c r="Q83" s="128"/>
      <c r="R83" s="128"/>
      <c r="S83" s="128"/>
      <c r="T83" s="128"/>
    </row>
    <row r="84" spans="1:20" s="102" customFormat="1" ht="15" customHeight="1">
      <c r="A84" s="70"/>
      <c r="B84" s="71"/>
      <c r="C84" s="71"/>
      <c r="D84" s="297"/>
      <c r="E84" s="297"/>
      <c r="F84" s="297"/>
      <c r="G84" s="71"/>
      <c r="H84" s="71"/>
      <c r="I84" s="71"/>
      <c r="J84" s="72"/>
      <c r="K84" s="136"/>
      <c r="L84" s="70"/>
      <c r="M84" s="71"/>
      <c r="N84" s="71"/>
      <c r="O84" s="71"/>
      <c r="P84" s="71"/>
      <c r="Q84" s="71"/>
      <c r="R84" s="71"/>
      <c r="S84" s="71"/>
      <c r="T84" s="72"/>
    </row>
    <row r="85" spans="1:20" s="102" customFormat="1" ht="18" customHeight="1">
      <c r="A85" s="73"/>
      <c r="B85" s="132"/>
      <c r="C85" s="132"/>
      <c r="D85" s="298"/>
      <c r="E85" s="298"/>
      <c r="F85" s="298"/>
      <c r="G85" s="84" t="s">
        <v>8</v>
      </c>
      <c r="H85" s="342" t="str">
        <f>$H$2</f>
        <v>Alpine Energy Limited</v>
      </c>
      <c r="I85" s="342"/>
      <c r="J85" s="64"/>
      <c r="K85" s="136"/>
      <c r="L85" s="73"/>
      <c r="M85" s="132"/>
      <c r="N85" s="132"/>
      <c r="O85" s="132"/>
      <c r="P85" s="132"/>
      <c r="Q85" s="84" t="s">
        <v>8</v>
      </c>
      <c r="R85" s="342" t="str">
        <f>$H$2</f>
        <v>Alpine Energy Limited</v>
      </c>
      <c r="S85" s="342"/>
      <c r="T85" s="64"/>
    </row>
    <row r="86" spans="1:20" s="102" customFormat="1" ht="18" customHeight="1">
      <c r="A86" s="73"/>
      <c r="B86" s="132"/>
      <c r="C86" s="132"/>
      <c r="D86" s="298"/>
      <c r="E86" s="298"/>
      <c r="F86" s="298"/>
      <c r="G86" s="84" t="s">
        <v>244</v>
      </c>
      <c r="H86" s="352" t="str">
        <f>$H$3</f>
        <v xml:space="preserve"> 1 April 2014 – 31 March 2024</v>
      </c>
      <c r="I86" s="342"/>
      <c r="J86" s="64"/>
      <c r="K86" s="136"/>
      <c r="L86" s="73"/>
      <c r="M86" s="132"/>
      <c r="N86" s="132"/>
      <c r="O86" s="132"/>
      <c r="P86" s="132"/>
      <c r="Q86" s="84" t="s">
        <v>244</v>
      </c>
      <c r="R86" s="352" t="str">
        <f>$H$3</f>
        <v xml:space="preserve"> 1 April 2014 – 31 March 2024</v>
      </c>
      <c r="S86" s="342"/>
      <c r="T86" s="64"/>
    </row>
    <row r="87" spans="1:20" s="102" customFormat="1" ht="18" customHeight="1">
      <c r="A87" s="129"/>
      <c r="B87" s="132"/>
      <c r="C87" s="132"/>
      <c r="D87" s="298"/>
      <c r="E87" s="298"/>
      <c r="F87" s="298"/>
      <c r="G87" s="84" t="s">
        <v>243</v>
      </c>
      <c r="H87" s="342" t="str">
        <f>IF($H$4="","",$H$4)</f>
        <v/>
      </c>
      <c r="I87" s="342"/>
      <c r="J87" s="64"/>
      <c r="K87" s="136"/>
      <c r="L87" s="129"/>
      <c r="M87" s="132"/>
      <c r="N87" s="132"/>
      <c r="O87" s="132"/>
      <c r="P87" s="132"/>
      <c r="Q87" s="84" t="s">
        <v>243</v>
      </c>
      <c r="R87" s="342" t="str">
        <f>IF($H$4="","",$H$4)</f>
        <v/>
      </c>
      <c r="S87" s="342"/>
      <c r="T87" s="64"/>
    </row>
    <row r="88" spans="1:20" s="102" customFormat="1" ht="21">
      <c r="A88" s="133" t="s">
        <v>533</v>
      </c>
      <c r="B88" s="132"/>
      <c r="C88" s="132"/>
      <c r="D88" s="298"/>
      <c r="E88" s="298"/>
      <c r="F88" s="298"/>
      <c r="G88" s="84"/>
      <c r="H88" s="84"/>
      <c r="I88" s="84"/>
      <c r="J88" s="64"/>
      <c r="K88" s="136"/>
      <c r="L88" s="133" t="s">
        <v>533</v>
      </c>
      <c r="M88" s="132"/>
      <c r="N88" s="132"/>
      <c r="O88" s="132"/>
      <c r="P88" s="132"/>
      <c r="Q88" s="132"/>
      <c r="R88" s="132"/>
      <c r="S88" s="84"/>
      <c r="T88" s="64"/>
    </row>
    <row r="89" spans="1:20" s="102" customFormat="1" ht="15" customHeight="1">
      <c r="A89" s="78"/>
      <c r="B89" s="132"/>
      <c r="C89" s="132"/>
      <c r="D89" s="298"/>
      <c r="E89" s="298"/>
      <c r="F89" s="298"/>
      <c r="G89" s="132"/>
      <c r="H89" s="132"/>
      <c r="I89" s="132"/>
      <c r="J89" s="64"/>
      <c r="K89" s="136"/>
      <c r="L89" s="78"/>
      <c r="M89" s="132"/>
      <c r="N89" s="132"/>
      <c r="O89" s="132"/>
      <c r="P89" s="132"/>
      <c r="Q89" s="132"/>
      <c r="R89" s="132"/>
      <c r="S89" s="132"/>
      <c r="T89" s="64"/>
    </row>
    <row r="90" spans="1:20" s="142" customFormat="1" ht="15" customHeight="1">
      <c r="A90" s="139" t="s">
        <v>223</v>
      </c>
      <c r="B90" s="139" t="s">
        <v>91</v>
      </c>
      <c r="C90" s="275" t="s">
        <v>92</v>
      </c>
      <c r="D90" s="275" t="s">
        <v>101</v>
      </c>
      <c r="E90" s="275" t="s">
        <v>222</v>
      </c>
      <c r="F90" s="275" t="s">
        <v>100</v>
      </c>
      <c r="G90" s="139" t="s">
        <v>98</v>
      </c>
      <c r="H90" s="139" t="s">
        <v>99</v>
      </c>
      <c r="I90" s="139" t="s">
        <v>198</v>
      </c>
      <c r="J90" s="140"/>
      <c r="K90" s="141"/>
      <c r="L90" s="139" t="s">
        <v>223</v>
      </c>
      <c r="M90" s="139" t="s">
        <v>91</v>
      </c>
      <c r="N90" s="274" t="s">
        <v>92</v>
      </c>
      <c r="O90" s="139" t="s">
        <v>93</v>
      </c>
      <c r="P90" s="139" t="s">
        <v>94</v>
      </c>
      <c r="Q90" s="139" t="s">
        <v>95</v>
      </c>
      <c r="R90" s="139" t="s">
        <v>96</v>
      </c>
      <c r="S90" s="139" t="s">
        <v>97</v>
      </c>
      <c r="T90" s="140"/>
    </row>
    <row r="91" spans="1:20" s="146" customFormat="1" ht="129" customHeight="1">
      <c r="A91" s="145">
        <v>105</v>
      </c>
      <c r="B91" s="138" t="s">
        <v>190</v>
      </c>
      <c r="C91" s="277" t="s">
        <v>191</v>
      </c>
      <c r="D91" s="303">
        <v>2</v>
      </c>
      <c r="E91" s="301" t="s">
        <v>637</v>
      </c>
      <c r="F91" s="302" t="s">
        <v>668</v>
      </c>
      <c r="G91" s="138" t="s">
        <v>456</v>
      </c>
      <c r="H91" s="138" t="s">
        <v>196</v>
      </c>
      <c r="I91" s="138" t="s">
        <v>197</v>
      </c>
      <c r="J91" s="143"/>
      <c r="K91" s="144"/>
      <c r="L91" s="145">
        <v>105</v>
      </c>
      <c r="M91" s="138" t="s">
        <v>190</v>
      </c>
      <c r="N91" s="273" t="s">
        <v>191</v>
      </c>
      <c r="O91" s="138" t="s">
        <v>192</v>
      </c>
      <c r="P91" s="138" t="s">
        <v>193</v>
      </c>
      <c r="Q91" s="138" t="s">
        <v>194</v>
      </c>
      <c r="R91" s="138" t="s">
        <v>195</v>
      </c>
      <c r="S91" s="138" t="s">
        <v>239</v>
      </c>
      <c r="T91" s="143"/>
    </row>
    <row r="92" spans="1:20" s="146" customFormat="1" ht="242.25" customHeight="1">
      <c r="A92" s="145">
        <v>109</v>
      </c>
      <c r="B92" s="138" t="s">
        <v>397</v>
      </c>
      <c r="C92" s="277" t="s">
        <v>398</v>
      </c>
      <c r="D92" s="303">
        <v>3</v>
      </c>
      <c r="E92" s="301" t="s">
        <v>638</v>
      </c>
      <c r="F92" s="301" t="s">
        <v>669</v>
      </c>
      <c r="G92" s="138" t="s">
        <v>403</v>
      </c>
      <c r="H92" s="138" t="s">
        <v>404</v>
      </c>
      <c r="I92" s="138" t="s">
        <v>405</v>
      </c>
      <c r="J92" s="143"/>
      <c r="K92" s="144"/>
      <c r="L92" s="145">
        <v>109</v>
      </c>
      <c r="M92" s="138" t="s">
        <v>397</v>
      </c>
      <c r="N92" s="273" t="s">
        <v>398</v>
      </c>
      <c r="O92" s="138" t="s">
        <v>399</v>
      </c>
      <c r="P92" s="138" t="s">
        <v>400</v>
      </c>
      <c r="Q92" s="138" t="s">
        <v>401</v>
      </c>
      <c r="R92" s="138" t="s">
        <v>402</v>
      </c>
      <c r="S92" s="138" t="s">
        <v>239</v>
      </c>
      <c r="T92" s="143"/>
    </row>
    <row r="93" spans="1:20" s="146" customFormat="1" ht="242.25" customHeight="1">
      <c r="A93" s="145">
        <v>113</v>
      </c>
      <c r="B93" s="138" t="s">
        <v>406</v>
      </c>
      <c r="C93" s="277" t="s">
        <v>407</v>
      </c>
      <c r="D93" s="303">
        <v>2</v>
      </c>
      <c r="E93" s="301" t="s">
        <v>639</v>
      </c>
      <c r="F93" s="301" t="s">
        <v>670</v>
      </c>
      <c r="G93" s="138" t="s">
        <v>457</v>
      </c>
      <c r="H93" s="138" t="s">
        <v>412</v>
      </c>
      <c r="I93" s="138" t="s">
        <v>413</v>
      </c>
      <c r="J93" s="143"/>
      <c r="K93" s="144"/>
      <c r="L93" s="145">
        <v>113</v>
      </c>
      <c r="M93" s="138" t="s">
        <v>406</v>
      </c>
      <c r="N93" s="273" t="s">
        <v>407</v>
      </c>
      <c r="O93" s="138" t="s">
        <v>408</v>
      </c>
      <c r="P93" s="138" t="s">
        <v>409</v>
      </c>
      <c r="Q93" s="138" t="s">
        <v>410</v>
      </c>
      <c r="R93" s="138" t="s">
        <v>411</v>
      </c>
      <c r="S93" s="138" t="s">
        <v>239</v>
      </c>
      <c r="T93" s="143"/>
    </row>
    <row r="94" spans="1:20" s="146" customFormat="1" ht="243" customHeight="1">
      <c r="A94" s="145">
        <v>115</v>
      </c>
      <c r="B94" s="138" t="s">
        <v>406</v>
      </c>
      <c r="C94" s="277" t="s">
        <v>414</v>
      </c>
      <c r="D94" s="303">
        <v>3</v>
      </c>
      <c r="E94" s="301" t="s">
        <v>640</v>
      </c>
      <c r="F94" s="301" t="s">
        <v>671</v>
      </c>
      <c r="G94" s="138" t="s">
        <v>458</v>
      </c>
      <c r="H94" s="138" t="s">
        <v>419</v>
      </c>
      <c r="I94" s="138" t="s">
        <v>420</v>
      </c>
      <c r="J94" s="143"/>
      <c r="K94" s="144"/>
      <c r="L94" s="145">
        <v>115</v>
      </c>
      <c r="M94" s="138" t="s">
        <v>406</v>
      </c>
      <c r="N94" s="273" t="s">
        <v>414</v>
      </c>
      <c r="O94" s="138" t="s">
        <v>415</v>
      </c>
      <c r="P94" s="138" t="s">
        <v>416</v>
      </c>
      <c r="Q94" s="138" t="s">
        <v>417</v>
      </c>
      <c r="R94" s="138" t="s">
        <v>418</v>
      </c>
      <c r="S94" s="138" t="s">
        <v>239</v>
      </c>
      <c r="T94" s="143"/>
    </row>
    <row r="95" spans="1:20">
      <c r="A95" s="79"/>
      <c r="B95" s="62"/>
      <c r="C95" s="278"/>
      <c r="D95" s="62"/>
      <c r="E95" s="62"/>
      <c r="F95" s="62"/>
      <c r="G95" s="62"/>
      <c r="H95" s="62"/>
      <c r="I95" s="62"/>
      <c r="J95" s="63"/>
      <c r="K95" s="100"/>
      <c r="L95" s="79"/>
      <c r="M95" s="62"/>
      <c r="N95" s="276"/>
      <c r="O95" s="62"/>
      <c r="P95" s="62"/>
      <c r="Q95" s="62"/>
      <c r="R95" s="62"/>
      <c r="S95" s="62"/>
      <c r="T95" s="63"/>
    </row>
    <row r="96" spans="1:20">
      <c r="A96"/>
      <c r="B96"/>
      <c r="C96"/>
      <c r="D96" s="308">
        <f>AVERAGE(D8:D94)</f>
        <v>2.225806451612903</v>
      </c>
    </row>
    <row r="97" spans="1:3">
      <c r="A97"/>
      <c r="B97"/>
      <c r="C97"/>
    </row>
    <row r="98" spans="1:3">
      <c r="A98"/>
      <c r="B98"/>
      <c r="C98"/>
    </row>
    <row r="99" spans="1:3">
      <c r="A99"/>
      <c r="B99"/>
      <c r="C99"/>
    </row>
    <row r="100" spans="1:3">
      <c r="A100"/>
      <c r="B100"/>
      <c r="C100"/>
    </row>
    <row r="101" spans="1:3">
      <c r="A101"/>
      <c r="B101"/>
      <c r="C101"/>
    </row>
    <row r="102" spans="1:3">
      <c r="A102"/>
      <c r="B102"/>
      <c r="C102"/>
    </row>
    <row r="103" spans="1:3">
      <c r="A103"/>
      <c r="B103"/>
      <c r="C103"/>
    </row>
    <row r="104" spans="1:3">
      <c r="A104"/>
      <c r="B104"/>
      <c r="C104"/>
    </row>
    <row r="105" spans="1:3">
      <c r="A105"/>
      <c r="B105"/>
      <c r="C105"/>
    </row>
    <row r="106" spans="1:3">
      <c r="A106"/>
      <c r="B106"/>
      <c r="C106"/>
    </row>
    <row r="107" spans="1:3">
      <c r="A107"/>
      <c r="B107"/>
      <c r="C107"/>
    </row>
    <row r="108" spans="1:3">
      <c r="A108"/>
      <c r="B108"/>
      <c r="C108"/>
    </row>
    <row r="109" spans="1:3">
      <c r="A109"/>
      <c r="B109"/>
      <c r="C109"/>
    </row>
    <row r="110" spans="1:3">
      <c r="A110"/>
      <c r="B110"/>
      <c r="C110"/>
    </row>
    <row r="111" spans="1:3">
      <c r="A111"/>
      <c r="B111"/>
      <c r="C111"/>
    </row>
    <row r="112" spans="1:3">
      <c r="A112"/>
      <c r="B112"/>
      <c r="C112"/>
    </row>
    <row r="113" spans="1:3">
      <c r="A113"/>
      <c r="B113"/>
      <c r="C113"/>
    </row>
    <row r="114" spans="1:3">
      <c r="A114"/>
      <c r="B114"/>
      <c r="C114"/>
    </row>
    <row r="115" spans="1:3">
      <c r="A115"/>
      <c r="B115"/>
      <c r="C115"/>
    </row>
    <row r="116" spans="1:3">
      <c r="A116"/>
      <c r="B116"/>
      <c r="C116"/>
    </row>
    <row r="117" spans="1:3">
      <c r="A117"/>
      <c r="B117"/>
      <c r="C117"/>
    </row>
    <row r="118" spans="1:3">
      <c r="A118"/>
      <c r="B118"/>
      <c r="C118"/>
    </row>
    <row r="119" spans="1:3">
      <c r="A119"/>
      <c r="B119"/>
      <c r="C119"/>
    </row>
    <row r="120" spans="1:3">
      <c r="A120"/>
      <c r="B120"/>
      <c r="C120"/>
    </row>
    <row r="121" spans="1:3">
      <c r="A121"/>
      <c r="B121"/>
      <c r="C121"/>
    </row>
    <row r="122" spans="1:3">
      <c r="A122"/>
      <c r="B122"/>
      <c r="C122"/>
    </row>
    <row r="123" spans="1:3">
      <c r="A123"/>
      <c r="B123"/>
      <c r="C123"/>
    </row>
    <row r="124" spans="1:3">
      <c r="A124"/>
      <c r="B124"/>
      <c r="C124"/>
    </row>
    <row r="125" spans="1:3">
      <c r="A125"/>
      <c r="B125"/>
      <c r="C125"/>
    </row>
    <row r="126" spans="1:3">
      <c r="A126"/>
      <c r="B126"/>
      <c r="C126"/>
    </row>
    <row r="127" spans="1:3">
      <c r="A127"/>
      <c r="B127"/>
      <c r="C127"/>
    </row>
    <row r="128" spans="1:3">
      <c r="A128"/>
      <c r="B128"/>
      <c r="C128"/>
    </row>
    <row r="129" spans="1:3">
      <c r="A129"/>
      <c r="B129"/>
      <c r="C129"/>
    </row>
    <row r="130" spans="1:3">
      <c r="A130"/>
      <c r="B130"/>
      <c r="C130"/>
    </row>
    <row r="131" spans="1:3">
      <c r="A131"/>
      <c r="B131"/>
      <c r="C131"/>
    </row>
    <row r="132" spans="1:3">
      <c r="A132"/>
      <c r="B132"/>
      <c r="C132"/>
    </row>
    <row r="133" spans="1:3">
      <c r="A133"/>
      <c r="B133"/>
      <c r="C133"/>
    </row>
    <row r="134" spans="1:3">
      <c r="A134"/>
      <c r="B134"/>
      <c r="C134"/>
    </row>
    <row r="135" spans="1:3">
      <c r="A135"/>
      <c r="B135"/>
      <c r="C135"/>
    </row>
    <row r="136" spans="1:3">
      <c r="A136"/>
      <c r="B136"/>
      <c r="C136"/>
    </row>
    <row r="137" spans="1:3">
      <c r="A137"/>
      <c r="B137"/>
      <c r="C137"/>
    </row>
    <row r="138" spans="1:3">
      <c r="A138"/>
      <c r="B138"/>
      <c r="C138"/>
    </row>
    <row r="139" spans="1:3">
      <c r="A139"/>
      <c r="B139"/>
      <c r="C139"/>
    </row>
    <row r="140" spans="1:3">
      <c r="A140"/>
      <c r="B140"/>
      <c r="C140"/>
    </row>
    <row r="141" spans="1:3">
      <c r="A141"/>
      <c r="B141"/>
      <c r="C141"/>
    </row>
    <row r="142" spans="1:3">
      <c r="A142"/>
      <c r="B142"/>
      <c r="C142"/>
    </row>
    <row r="143" spans="1:3">
      <c r="A143"/>
      <c r="B143"/>
      <c r="C143"/>
    </row>
    <row r="144" spans="1:3">
      <c r="A144"/>
      <c r="B144"/>
      <c r="C144"/>
    </row>
    <row r="145" spans="1:3">
      <c r="A145"/>
      <c r="B145"/>
      <c r="C145"/>
    </row>
    <row r="146" spans="1:3">
      <c r="A146"/>
      <c r="B146"/>
      <c r="C146"/>
    </row>
    <row r="147" spans="1:3">
      <c r="A147"/>
      <c r="B147"/>
      <c r="C147"/>
    </row>
    <row r="148" spans="1:3">
      <c r="A148"/>
      <c r="B148"/>
      <c r="C148"/>
    </row>
    <row r="149" spans="1:3">
      <c r="A149"/>
      <c r="B149"/>
      <c r="C149"/>
    </row>
    <row r="150" spans="1:3">
      <c r="A150"/>
      <c r="B150"/>
      <c r="C150"/>
    </row>
    <row r="151" spans="1:3">
      <c r="A151"/>
      <c r="B151"/>
      <c r="C151"/>
    </row>
    <row r="152" spans="1:3">
      <c r="A152"/>
      <c r="B152"/>
      <c r="C152"/>
    </row>
    <row r="153" spans="1:3">
      <c r="A153"/>
      <c r="B153"/>
      <c r="C153"/>
    </row>
    <row r="154" spans="1:3">
      <c r="A154"/>
      <c r="B154"/>
      <c r="C154"/>
    </row>
    <row r="155" spans="1:3">
      <c r="A155"/>
      <c r="B155"/>
      <c r="C155"/>
    </row>
    <row r="156" spans="1:3">
      <c r="A156"/>
      <c r="B156"/>
      <c r="C156"/>
    </row>
    <row r="157" spans="1:3">
      <c r="A157"/>
      <c r="B157"/>
      <c r="C157"/>
    </row>
    <row r="158" spans="1:3">
      <c r="A158"/>
      <c r="B158"/>
      <c r="C158"/>
    </row>
    <row r="159" spans="1:3">
      <c r="A159"/>
      <c r="B159"/>
      <c r="C159"/>
    </row>
    <row r="160" spans="1:3">
      <c r="A160"/>
      <c r="B160"/>
      <c r="C160"/>
    </row>
    <row r="161" spans="1:3">
      <c r="A161"/>
      <c r="B161"/>
      <c r="C161"/>
    </row>
    <row r="162" spans="1:3">
      <c r="A162"/>
      <c r="B162"/>
      <c r="C162"/>
    </row>
    <row r="163" spans="1:3">
      <c r="A163"/>
      <c r="B163"/>
      <c r="C163"/>
    </row>
    <row r="164" spans="1:3">
      <c r="A164"/>
      <c r="B164"/>
      <c r="C164"/>
    </row>
    <row r="165" spans="1:3">
      <c r="A165"/>
      <c r="B165"/>
      <c r="C165"/>
    </row>
    <row r="166" spans="1:3">
      <c r="A166"/>
      <c r="B166"/>
      <c r="C166"/>
    </row>
    <row r="167" spans="1:3">
      <c r="A167"/>
      <c r="B167"/>
      <c r="C167"/>
    </row>
    <row r="168" spans="1:3">
      <c r="A168"/>
      <c r="B168"/>
      <c r="C168"/>
    </row>
    <row r="169" spans="1:3">
      <c r="A169"/>
      <c r="B169"/>
      <c r="C169"/>
    </row>
    <row r="170" spans="1:3">
      <c r="A170"/>
      <c r="B170"/>
      <c r="C170"/>
    </row>
    <row r="171" spans="1:3">
      <c r="A171"/>
      <c r="B171"/>
      <c r="C171"/>
    </row>
    <row r="172" spans="1:3">
      <c r="A172"/>
      <c r="B172"/>
      <c r="C172"/>
    </row>
    <row r="173" spans="1:3">
      <c r="A173"/>
      <c r="B173"/>
      <c r="C173"/>
    </row>
    <row r="174" spans="1:3">
      <c r="A174"/>
      <c r="B174"/>
      <c r="C174"/>
    </row>
    <row r="175" spans="1:3">
      <c r="A175"/>
      <c r="B175"/>
      <c r="C175"/>
    </row>
    <row r="176" spans="1:3">
      <c r="A176"/>
      <c r="B176"/>
      <c r="C176"/>
    </row>
    <row r="177" spans="1:3">
      <c r="A177"/>
      <c r="B177"/>
      <c r="C177"/>
    </row>
    <row r="178" spans="1:3">
      <c r="A178"/>
      <c r="B178"/>
      <c r="C178"/>
    </row>
    <row r="179" spans="1:3">
      <c r="A179"/>
      <c r="B179"/>
      <c r="C179"/>
    </row>
    <row r="180" spans="1:3">
      <c r="A180"/>
      <c r="B180"/>
      <c r="C180"/>
    </row>
    <row r="181" spans="1:3">
      <c r="A181"/>
      <c r="B181"/>
      <c r="C181"/>
    </row>
    <row r="182" spans="1:3">
      <c r="A182"/>
      <c r="B182"/>
      <c r="C182"/>
    </row>
    <row r="183" spans="1:3">
      <c r="A183"/>
      <c r="B183"/>
      <c r="C183"/>
    </row>
    <row r="184" spans="1:3">
      <c r="A184"/>
      <c r="B184"/>
      <c r="C184"/>
    </row>
    <row r="185" spans="1:3">
      <c r="A185"/>
      <c r="B185"/>
      <c r="C185"/>
    </row>
    <row r="186" spans="1:3">
      <c r="A186"/>
      <c r="B186"/>
      <c r="C186"/>
    </row>
    <row r="187" spans="1:3">
      <c r="A187"/>
      <c r="B187"/>
      <c r="C187"/>
    </row>
    <row r="188" spans="1:3">
      <c r="A188"/>
      <c r="B188"/>
      <c r="C188"/>
    </row>
    <row r="189" spans="1:3">
      <c r="A189"/>
      <c r="B189"/>
      <c r="C189"/>
    </row>
    <row r="190" spans="1:3">
      <c r="A190"/>
      <c r="B190"/>
      <c r="C190"/>
    </row>
    <row r="191" spans="1:3">
      <c r="A191"/>
      <c r="B191"/>
      <c r="C191"/>
    </row>
    <row r="192" spans="1:3">
      <c r="A192"/>
      <c r="B192"/>
      <c r="C192"/>
    </row>
    <row r="193" spans="1:3">
      <c r="A193"/>
      <c r="B193"/>
      <c r="C193"/>
    </row>
    <row r="194" spans="1:3">
      <c r="A194"/>
      <c r="B194"/>
      <c r="C194"/>
    </row>
    <row r="195" spans="1:3">
      <c r="A195"/>
      <c r="B195"/>
      <c r="C195"/>
    </row>
    <row r="196" spans="1:3">
      <c r="A196"/>
      <c r="B196"/>
      <c r="C196"/>
    </row>
    <row r="197" spans="1:3">
      <c r="A197"/>
      <c r="B197"/>
      <c r="C197"/>
    </row>
    <row r="198" spans="1:3">
      <c r="A198"/>
      <c r="B198"/>
      <c r="C198"/>
    </row>
    <row r="199" spans="1:3">
      <c r="A199"/>
      <c r="B199"/>
      <c r="C199"/>
    </row>
    <row r="200" spans="1:3">
      <c r="A200"/>
      <c r="B200"/>
      <c r="C200"/>
    </row>
    <row r="201" spans="1:3">
      <c r="A201"/>
      <c r="B201"/>
      <c r="C201"/>
    </row>
    <row r="202" spans="1:3">
      <c r="A202"/>
      <c r="B202"/>
      <c r="C202"/>
    </row>
    <row r="203" spans="1:3">
      <c r="A203"/>
      <c r="B203"/>
      <c r="C203"/>
    </row>
    <row r="204" spans="1:3">
      <c r="A204"/>
      <c r="B204"/>
      <c r="C204"/>
    </row>
    <row r="205" spans="1:3">
      <c r="A205"/>
      <c r="B205"/>
      <c r="C205"/>
    </row>
    <row r="206" spans="1:3">
      <c r="A206"/>
      <c r="B206"/>
      <c r="C206"/>
    </row>
    <row r="207" spans="1:3">
      <c r="A207"/>
      <c r="B207"/>
      <c r="C207"/>
    </row>
    <row r="208" spans="1:3">
      <c r="A208"/>
      <c r="B208"/>
      <c r="C208"/>
    </row>
    <row r="209" spans="1:3">
      <c r="A209"/>
      <c r="B209"/>
      <c r="C209"/>
    </row>
    <row r="210" spans="1:3">
      <c r="A210"/>
      <c r="B210"/>
      <c r="C210"/>
    </row>
    <row r="211" spans="1:3">
      <c r="A211"/>
      <c r="B211"/>
      <c r="C211"/>
    </row>
    <row r="212" spans="1:3">
      <c r="A212"/>
      <c r="B212"/>
      <c r="C212"/>
    </row>
    <row r="213" spans="1:3">
      <c r="A213"/>
      <c r="B213"/>
      <c r="C213"/>
    </row>
    <row r="214" spans="1:3">
      <c r="A214"/>
      <c r="B214"/>
      <c r="C214"/>
    </row>
    <row r="215" spans="1:3">
      <c r="A215"/>
      <c r="B215"/>
      <c r="C215"/>
    </row>
    <row r="216" spans="1:3">
      <c r="A216"/>
      <c r="B216"/>
      <c r="C216"/>
    </row>
    <row r="217" spans="1:3">
      <c r="A217"/>
      <c r="B217"/>
      <c r="C217"/>
    </row>
    <row r="218" spans="1:3">
      <c r="A218"/>
      <c r="B218"/>
      <c r="C218"/>
    </row>
    <row r="219" spans="1:3">
      <c r="A219"/>
      <c r="B219"/>
      <c r="C219"/>
    </row>
    <row r="220" spans="1:3">
      <c r="A220"/>
      <c r="B220"/>
      <c r="C220"/>
    </row>
    <row r="221" spans="1:3">
      <c r="A221"/>
      <c r="B221"/>
      <c r="C221"/>
    </row>
    <row r="222" spans="1:3">
      <c r="A222"/>
      <c r="B222"/>
      <c r="C222"/>
    </row>
    <row r="223" spans="1:3">
      <c r="A223"/>
      <c r="B223"/>
      <c r="C223"/>
    </row>
    <row r="224" spans="1:3">
      <c r="A224"/>
      <c r="B224"/>
      <c r="C224"/>
    </row>
    <row r="225" spans="1:3">
      <c r="A225"/>
      <c r="B225"/>
      <c r="C225"/>
    </row>
    <row r="226" spans="1:3">
      <c r="A226"/>
      <c r="B226"/>
      <c r="C226"/>
    </row>
    <row r="227" spans="1:3">
      <c r="A227"/>
      <c r="B227"/>
      <c r="C227"/>
    </row>
    <row r="228" spans="1:3">
      <c r="A228"/>
      <c r="B228"/>
      <c r="C228"/>
    </row>
    <row r="229" spans="1:3">
      <c r="A229"/>
      <c r="B229"/>
      <c r="C229"/>
    </row>
    <row r="230" spans="1:3">
      <c r="A230"/>
      <c r="B230"/>
      <c r="C230"/>
    </row>
    <row r="231" spans="1:3">
      <c r="A231"/>
      <c r="B231"/>
      <c r="C231"/>
    </row>
    <row r="232" spans="1:3">
      <c r="A232"/>
      <c r="B232"/>
      <c r="C232"/>
    </row>
    <row r="233" spans="1:3">
      <c r="A233"/>
      <c r="B233"/>
      <c r="C233"/>
    </row>
    <row r="234" spans="1:3">
      <c r="A234"/>
      <c r="B234"/>
      <c r="C234"/>
    </row>
    <row r="235" spans="1:3">
      <c r="A235"/>
      <c r="B235"/>
      <c r="C235"/>
    </row>
    <row r="236" spans="1:3">
      <c r="A236"/>
      <c r="B236"/>
      <c r="C236"/>
    </row>
    <row r="237" spans="1:3">
      <c r="A237"/>
      <c r="B237"/>
      <c r="C237"/>
    </row>
    <row r="238" spans="1:3">
      <c r="A238"/>
      <c r="B238"/>
      <c r="C238"/>
    </row>
    <row r="239" spans="1:3">
      <c r="A239"/>
      <c r="B239"/>
      <c r="C239"/>
    </row>
    <row r="240" spans="1:3">
      <c r="A240"/>
      <c r="B240"/>
      <c r="C240"/>
    </row>
    <row r="241" spans="1:3">
      <c r="A241"/>
      <c r="B241"/>
      <c r="C241"/>
    </row>
    <row r="242" spans="1:3">
      <c r="A242"/>
      <c r="B242"/>
      <c r="C242"/>
    </row>
    <row r="243" spans="1:3">
      <c r="A243"/>
      <c r="B243"/>
      <c r="C243"/>
    </row>
    <row r="244" spans="1:3">
      <c r="A244"/>
      <c r="B244"/>
      <c r="C244"/>
    </row>
    <row r="245" spans="1:3">
      <c r="A245"/>
      <c r="B245"/>
      <c r="C245"/>
    </row>
    <row r="246" spans="1:3">
      <c r="A246"/>
      <c r="B246"/>
      <c r="C246"/>
    </row>
    <row r="247" spans="1:3">
      <c r="A247"/>
      <c r="B247"/>
      <c r="C247"/>
    </row>
    <row r="248" spans="1:3">
      <c r="A248"/>
      <c r="B248"/>
      <c r="C248"/>
    </row>
    <row r="249" spans="1:3">
      <c r="A249"/>
      <c r="B249"/>
      <c r="C249"/>
    </row>
    <row r="250" spans="1:3">
      <c r="A250"/>
      <c r="B250"/>
      <c r="C250"/>
    </row>
    <row r="251" spans="1:3">
      <c r="A251"/>
      <c r="B251"/>
      <c r="C251"/>
    </row>
    <row r="252" spans="1:3">
      <c r="A252"/>
      <c r="B252"/>
      <c r="C252"/>
    </row>
    <row r="253" spans="1:3">
      <c r="A253"/>
      <c r="B253"/>
      <c r="C253"/>
    </row>
    <row r="254" spans="1:3">
      <c r="A254"/>
      <c r="B254"/>
      <c r="C254"/>
    </row>
    <row r="255" spans="1:3">
      <c r="A255"/>
      <c r="B255"/>
      <c r="C255"/>
    </row>
    <row r="256" spans="1:3">
      <c r="A256"/>
      <c r="B256"/>
      <c r="C256"/>
    </row>
    <row r="257" spans="1:3">
      <c r="A257"/>
      <c r="B257"/>
      <c r="C257"/>
    </row>
    <row r="258" spans="1:3">
      <c r="A258"/>
      <c r="B258"/>
      <c r="C258"/>
    </row>
    <row r="259" spans="1:3">
      <c r="A259"/>
      <c r="B259"/>
      <c r="C259"/>
    </row>
    <row r="260" spans="1:3">
      <c r="A260"/>
      <c r="B260"/>
      <c r="C260"/>
    </row>
    <row r="261" spans="1:3">
      <c r="A261"/>
      <c r="B261"/>
      <c r="C261"/>
    </row>
    <row r="262" spans="1:3">
      <c r="A262"/>
      <c r="B262"/>
      <c r="C262"/>
    </row>
    <row r="263" spans="1:3">
      <c r="A263"/>
      <c r="B263"/>
      <c r="C263"/>
    </row>
    <row r="264" spans="1:3">
      <c r="A264"/>
      <c r="B264"/>
      <c r="C264"/>
    </row>
    <row r="265" spans="1:3">
      <c r="A265"/>
      <c r="B265"/>
      <c r="C265"/>
    </row>
    <row r="266" spans="1:3">
      <c r="A266"/>
      <c r="B266"/>
      <c r="C266"/>
    </row>
    <row r="267" spans="1:3">
      <c r="A267"/>
      <c r="B267"/>
      <c r="C267"/>
    </row>
    <row r="268" spans="1:3">
      <c r="A268"/>
      <c r="B268"/>
      <c r="C268"/>
    </row>
    <row r="269" spans="1:3">
      <c r="A269"/>
      <c r="B269"/>
      <c r="C269"/>
    </row>
    <row r="270" spans="1:3">
      <c r="A270"/>
      <c r="B270"/>
      <c r="C270"/>
    </row>
    <row r="271" spans="1:3">
      <c r="A271"/>
      <c r="B271"/>
      <c r="C271"/>
    </row>
    <row r="272" spans="1:3">
      <c r="A272"/>
      <c r="B272"/>
      <c r="C272"/>
    </row>
    <row r="273" spans="1:3">
      <c r="A273"/>
      <c r="B273"/>
      <c r="C273"/>
    </row>
    <row r="274" spans="1:3">
      <c r="A274"/>
      <c r="B274"/>
      <c r="C274"/>
    </row>
    <row r="275" spans="1:3">
      <c r="A275"/>
      <c r="B275"/>
      <c r="C275"/>
    </row>
    <row r="276" spans="1:3">
      <c r="A276"/>
      <c r="B276"/>
      <c r="C276"/>
    </row>
    <row r="277" spans="1:3">
      <c r="A277"/>
      <c r="B277"/>
      <c r="C277"/>
    </row>
    <row r="278" spans="1:3">
      <c r="A278"/>
      <c r="B278"/>
      <c r="C278"/>
    </row>
    <row r="279" spans="1:3">
      <c r="A279"/>
      <c r="B279"/>
      <c r="C279"/>
    </row>
    <row r="280" spans="1:3">
      <c r="A280"/>
      <c r="B280"/>
      <c r="C280"/>
    </row>
    <row r="281" spans="1:3">
      <c r="A281"/>
      <c r="B281"/>
      <c r="C281"/>
    </row>
    <row r="282" spans="1:3">
      <c r="A282"/>
      <c r="B282"/>
      <c r="C282"/>
    </row>
    <row r="283" spans="1:3">
      <c r="A283"/>
      <c r="B283"/>
      <c r="C283"/>
    </row>
    <row r="284" spans="1:3">
      <c r="A284"/>
      <c r="B284"/>
      <c r="C284"/>
    </row>
    <row r="285" spans="1:3">
      <c r="A285"/>
      <c r="B285"/>
      <c r="C285"/>
    </row>
    <row r="286" spans="1:3">
      <c r="A286"/>
      <c r="B286"/>
      <c r="C286"/>
    </row>
    <row r="287" spans="1:3">
      <c r="A287"/>
      <c r="B287"/>
      <c r="C287"/>
    </row>
    <row r="288" spans="1:3">
      <c r="A288"/>
      <c r="B288"/>
      <c r="C288"/>
    </row>
    <row r="289" spans="1:3">
      <c r="A289"/>
      <c r="B289"/>
      <c r="C289"/>
    </row>
    <row r="290" spans="1:3">
      <c r="A290"/>
      <c r="B290"/>
      <c r="C290"/>
    </row>
    <row r="291" spans="1:3">
      <c r="A291"/>
      <c r="B291"/>
      <c r="C291"/>
    </row>
    <row r="292" spans="1:3">
      <c r="A292"/>
      <c r="B292"/>
      <c r="C292"/>
    </row>
    <row r="293" spans="1:3">
      <c r="A293"/>
      <c r="B293"/>
      <c r="C293"/>
    </row>
    <row r="294" spans="1:3">
      <c r="A294"/>
      <c r="B294"/>
      <c r="C294"/>
    </row>
    <row r="295" spans="1:3">
      <c r="A295"/>
      <c r="B295"/>
      <c r="C295"/>
    </row>
    <row r="296" spans="1:3">
      <c r="A296"/>
      <c r="B296"/>
      <c r="C296"/>
    </row>
    <row r="297" spans="1:3">
      <c r="A297"/>
      <c r="B297"/>
      <c r="C297"/>
    </row>
    <row r="298" spans="1:3">
      <c r="A298"/>
      <c r="B298"/>
      <c r="C298"/>
    </row>
    <row r="299" spans="1:3">
      <c r="A299"/>
      <c r="B299"/>
      <c r="C299"/>
    </row>
    <row r="300" spans="1:3">
      <c r="A300"/>
      <c r="B300"/>
      <c r="C300"/>
    </row>
    <row r="301" spans="1:3">
      <c r="A301"/>
      <c r="B301"/>
      <c r="C301"/>
    </row>
    <row r="302" spans="1:3">
      <c r="A302"/>
      <c r="B302"/>
      <c r="C302"/>
    </row>
    <row r="303" spans="1:3">
      <c r="A303"/>
      <c r="B303"/>
      <c r="C303"/>
    </row>
    <row r="304" spans="1:3">
      <c r="A304"/>
      <c r="B304"/>
      <c r="C304"/>
    </row>
    <row r="305" spans="1:3">
      <c r="A305"/>
      <c r="B305"/>
      <c r="C305"/>
    </row>
    <row r="306" spans="1:3">
      <c r="A306"/>
      <c r="B306"/>
      <c r="C306"/>
    </row>
    <row r="307" spans="1:3">
      <c r="A307"/>
      <c r="B307"/>
      <c r="C307"/>
    </row>
    <row r="308" spans="1:3">
      <c r="A308"/>
      <c r="B308"/>
      <c r="C308"/>
    </row>
    <row r="309" spans="1:3">
      <c r="A309"/>
      <c r="B309"/>
      <c r="C309"/>
    </row>
    <row r="310" spans="1:3">
      <c r="A310"/>
      <c r="B310"/>
      <c r="C310"/>
    </row>
    <row r="311" spans="1:3">
      <c r="A311"/>
      <c r="B311"/>
      <c r="C311"/>
    </row>
    <row r="312" spans="1:3">
      <c r="A312"/>
      <c r="B312"/>
      <c r="C312"/>
    </row>
    <row r="313" spans="1:3">
      <c r="A313"/>
      <c r="B313"/>
      <c r="C313"/>
    </row>
    <row r="314" spans="1:3">
      <c r="A314"/>
      <c r="B314"/>
      <c r="C314"/>
    </row>
    <row r="315" spans="1:3">
      <c r="A315"/>
      <c r="B315"/>
      <c r="C315"/>
    </row>
    <row r="316" spans="1:3">
      <c r="A316"/>
      <c r="B316"/>
      <c r="C316"/>
    </row>
    <row r="317" spans="1:3">
      <c r="A317"/>
      <c r="B317"/>
      <c r="C317"/>
    </row>
    <row r="318" spans="1:3">
      <c r="A318"/>
      <c r="B318"/>
      <c r="C318"/>
    </row>
    <row r="319" spans="1:3">
      <c r="A319"/>
      <c r="B319"/>
      <c r="C319"/>
    </row>
    <row r="320" spans="1:3">
      <c r="A320"/>
      <c r="B320"/>
      <c r="C320"/>
    </row>
    <row r="321" spans="1:3">
      <c r="A321"/>
      <c r="B321"/>
      <c r="C321"/>
    </row>
    <row r="322" spans="1:3">
      <c r="A322"/>
      <c r="B322"/>
      <c r="C322"/>
    </row>
    <row r="323" spans="1:3">
      <c r="A323"/>
      <c r="B323"/>
      <c r="C323"/>
    </row>
    <row r="324" spans="1:3">
      <c r="A324"/>
      <c r="B324"/>
      <c r="C324"/>
    </row>
    <row r="325" spans="1:3">
      <c r="A325"/>
      <c r="B325"/>
      <c r="C325"/>
    </row>
    <row r="326" spans="1:3">
      <c r="A326"/>
      <c r="B326"/>
      <c r="C326"/>
    </row>
    <row r="327" spans="1:3">
      <c r="A327"/>
      <c r="B327"/>
      <c r="C327"/>
    </row>
    <row r="328" spans="1:3">
      <c r="A328"/>
      <c r="B328"/>
      <c r="C328"/>
    </row>
    <row r="329" spans="1:3">
      <c r="A329"/>
      <c r="B329"/>
      <c r="C329"/>
    </row>
    <row r="330" spans="1:3">
      <c r="A330"/>
      <c r="B330"/>
      <c r="C330"/>
    </row>
    <row r="331" spans="1:3">
      <c r="A331"/>
      <c r="B331"/>
      <c r="C331"/>
    </row>
    <row r="332" spans="1:3">
      <c r="A332"/>
      <c r="B332"/>
      <c r="C332"/>
    </row>
    <row r="333" spans="1:3">
      <c r="A333"/>
      <c r="B333"/>
      <c r="C333"/>
    </row>
    <row r="334" spans="1:3">
      <c r="A334"/>
      <c r="B334"/>
      <c r="C334"/>
    </row>
    <row r="335" spans="1:3">
      <c r="A335"/>
      <c r="B335"/>
      <c r="C335"/>
    </row>
    <row r="336" spans="1:3">
      <c r="A336"/>
      <c r="B336"/>
      <c r="C336"/>
    </row>
    <row r="337" spans="1:3">
      <c r="A337"/>
      <c r="B337"/>
      <c r="C337"/>
    </row>
    <row r="338" spans="1:3">
      <c r="A338"/>
      <c r="B338"/>
      <c r="C338"/>
    </row>
    <row r="339" spans="1:3">
      <c r="A339"/>
      <c r="B339"/>
      <c r="C339"/>
    </row>
    <row r="340" spans="1:3">
      <c r="A340"/>
      <c r="B340"/>
      <c r="C340"/>
    </row>
    <row r="341" spans="1:3">
      <c r="A341"/>
      <c r="B341"/>
      <c r="C341"/>
    </row>
    <row r="342" spans="1:3">
      <c r="A342"/>
      <c r="B342"/>
      <c r="C342"/>
    </row>
    <row r="343" spans="1:3">
      <c r="A343"/>
      <c r="B343"/>
      <c r="C343"/>
    </row>
    <row r="344" spans="1:3">
      <c r="A344"/>
      <c r="B344"/>
      <c r="C344"/>
    </row>
    <row r="345" spans="1:3">
      <c r="A345"/>
      <c r="B345"/>
      <c r="C345"/>
    </row>
    <row r="346" spans="1:3">
      <c r="A346"/>
      <c r="B346"/>
      <c r="C346"/>
    </row>
    <row r="347" spans="1:3">
      <c r="A347"/>
      <c r="B347"/>
      <c r="C347"/>
    </row>
    <row r="348" spans="1:3">
      <c r="A348"/>
      <c r="B348"/>
      <c r="C348"/>
    </row>
    <row r="349" spans="1:3">
      <c r="A349"/>
      <c r="B349"/>
      <c r="C349"/>
    </row>
    <row r="350" spans="1:3">
      <c r="A350"/>
      <c r="B350"/>
      <c r="C350"/>
    </row>
    <row r="351" spans="1:3">
      <c r="A351"/>
      <c r="B351"/>
      <c r="C351"/>
    </row>
    <row r="352" spans="1:3">
      <c r="A352"/>
      <c r="B352"/>
      <c r="C352"/>
    </row>
    <row r="353" spans="1:3">
      <c r="A353"/>
      <c r="B353"/>
      <c r="C353"/>
    </row>
    <row r="354" spans="1:3">
      <c r="A354"/>
      <c r="B354"/>
      <c r="C354"/>
    </row>
    <row r="355" spans="1:3">
      <c r="A355"/>
      <c r="B355"/>
      <c r="C355"/>
    </row>
    <row r="356" spans="1:3">
      <c r="A356"/>
      <c r="B356"/>
      <c r="C356"/>
    </row>
    <row r="357" spans="1:3">
      <c r="A357"/>
      <c r="B357"/>
      <c r="C357"/>
    </row>
    <row r="358" spans="1:3">
      <c r="A358"/>
      <c r="B358"/>
      <c r="C358"/>
    </row>
    <row r="359" spans="1:3">
      <c r="A359"/>
      <c r="B359"/>
      <c r="C359"/>
    </row>
    <row r="360" spans="1:3">
      <c r="A360"/>
      <c r="B360"/>
      <c r="C360"/>
    </row>
    <row r="361" spans="1:3">
      <c r="A361"/>
      <c r="B361"/>
      <c r="C361"/>
    </row>
    <row r="362" spans="1:3">
      <c r="A362"/>
      <c r="B362"/>
      <c r="C362"/>
    </row>
    <row r="363" spans="1:3">
      <c r="A363"/>
      <c r="B363"/>
      <c r="C363"/>
    </row>
    <row r="364" spans="1:3">
      <c r="A364"/>
      <c r="B364"/>
      <c r="C364"/>
    </row>
    <row r="365" spans="1:3">
      <c r="A365"/>
      <c r="B365"/>
      <c r="C365"/>
    </row>
    <row r="366" spans="1:3">
      <c r="A366"/>
      <c r="B366"/>
      <c r="C366"/>
    </row>
    <row r="367" spans="1:3">
      <c r="A367"/>
      <c r="B367"/>
      <c r="C367"/>
    </row>
    <row r="368" spans="1:3">
      <c r="A368"/>
      <c r="B368"/>
      <c r="C368"/>
    </row>
    <row r="369" spans="1:3">
      <c r="A369"/>
      <c r="B369"/>
      <c r="C369"/>
    </row>
    <row r="370" spans="1:3">
      <c r="A370"/>
      <c r="B370"/>
      <c r="C370"/>
    </row>
    <row r="371" spans="1:3">
      <c r="A371"/>
      <c r="B371"/>
      <c r="C371"/>
    </row>
    <row r="372" spans="1:3">
      <c r="A372"/>
      <c r="B372"/>
      <c r="C372"/>
    </row>
    <row r="373" spans="1:3">
      <c r="A373"/>
      <c r="B373"/>
      <c r="C373"/>
    </row>
    <row r="374" spans="1:3">
      <c r="A374"/>
      <c r="B374"/>
      <c r="C374"/>
    </row>
    <row r="375" spans="1:3">
      <c r="A375"/>
      <c r="B375"/>
      <c r="C375"/>
    </row>
    <row r="376" spans="1:3">
      <c r="A376"/>
      <c r="B376"/>
      <c r="C376"/>
    </row>
    <row r="377" spans="1:3">
      <c r="A377"/>
      <c r="B377"/>
      <c r="C377"/>
    </row>
    <row r="378" spans="1:3">
      <c r="A378"/>
      <c r="B378"/>
      <c r="C378"/>
    </row>
    <row r="379" spans="1:3">
      <c r="A379"/>
      <c r="B379"/>
      <c r="C379"/>
    </row>
    <row r="380" spans="1:3">
      <c r="A380"/>
      <c r="B380"/>
      <c r="C380"/>
    </row>
    <row r="381" spans="1:3">
      <c r="A381"/>
      <c r="B381"/>
      <c r="C381"/>
    </row>
    <row r="382" spans="1:3">
      <c r="A382"/>
      <c r="B382"/>
      <c r="C382"/>
    </row>
    <row r="383" spans="1:3">
      <c r="A383"/>
      <c r="B383"/>
      <c r="C383"/>
    </row>
    <row r="384" spans="1:3">
      <c r="A384"/>
      <c r="B384"/>
      <c r="C384"/>
    </row>
    <row r="385" spans="1:3">
      <c r="A385"/>
      <c r="B385"/>
      <c r="C385"/>
    </row>
    <row r="386" spans="1:3">
      <c r="A386"/>
      <c r="B386"/>
      <c r="C386"/>
    </row>
    <row r="387" spans="1:3">
      <c r="A387"/>
      <c r="B387"/>
      <c r="C387"/>
    </row>
    <row r="388" spans="1:3">
      <c r="A388"/>
      <c r="B388"/>
      <c r="C388"/>
    </row>
    <row r="389" spans="1:3">
      <c r="A389"/>
      <c r="B389"/>
      <c r="C389"/>
    </row>
    <row r="390" spans="1:3">
      <c r="A390"/>
      <c r="B390"/>
      <c r="C390"/>
    </row>
    <row r="391" spans="1:3">
      <c r="A391"/>
      <c r="B391"/>
      <c r="C391"/>
    </row>
    <row r="392" spans="1:3">
      <c r="A392"/>
      <c r="B392"/>
      <c r="C392"/>
    </row>
    <row r="393" spans="1:3">
      <c r="A393"/>
      <c r="B393"/>
      <c r="C393"/>
    </row>
    <row r="394" spans="1:3">
      <c r="A394"/>
      <c r="B394"/>
      <c r="C394"/>
    </row>
    <row r="395" spans="1:3">
      <c r="A395"/>
      <c r="B395"/>
      <c r="C395"/>
    </row>
    <row r="396" spans="1:3">
      <c r="A396"/>
      <c r="B396"/>
      <c r="C396"/>
    </row>
    <row r="397" spans="1:3">
      <c r="A397"/>
      <c r="B397"/>
      <c r="C397"/>
    </row>
    <row r="398" spans="1:3">
      <c r="A398"/>
      <c r="B398"/>
      <c r="C398"/>
    </row>
    <row r="399" spans="1:3">
      <c r="A399"/>
      <c r="B399"/>
      <c r="C399"/>
    </row>
    <row r="400" spans="1:3">
      <c r="A400"/>
      <c r="B400"/>
      <c r="C400"/>
    </row>
    <row r="401" spans="1:3">
      <c r="A401"/>
      <c r="B401"/>
      <c r="C401"/>
    </row>
    <row r="402" spans="1:3">
      <c r="A402"/>
      <c r="B402"/>
      <c r="C402"/>
    </row>
    <row r="403" spans="1:3">
      <c r="A403"/>
      <c r="B403"/>
      <c r="C403"/>
    </row>
    <row r="404" spans="1:3">
      <c r="A404"/>
      <c r="B404"/>
      <c r="C404"/>
    </row>
    <row r="405" spans="1:3">
      <c r="A405"/>
      <c r="B405"/>
      <c r="C405"/>
    </row>
    <row r="406" spans="1:3">
      <c r="A406"/>
      <c r="B406"/>
      <c r="C406"/>
    </row>
    <row r="407" spans="1:3">
      <c r="A407"/>
      <c r="B407"/>
      <c r="C407"/>
    </row>
    <row r="408" spans="1:3">
      <c r="A408"/>
      <c r="B408"/>
      <c r="C408"/>
    </row>
    <row r="409" spans="1:3">
      <c r="A409"/>
      <c r="B409"/>
      <c r="C409"/>
    </row>
    <row r="410" spans="1:3">
      <c r="A410"/>
      <c r="B410"/>
      <c r="C410"/>
    </row>
    <row r="411" spans="1:3">
      <c r="A411"/>
      <c r="B411"/>
      <c r="C411"/>
    </row>
    <row r="412" spans="1:3">
      <c r="A412"/>
      <c r="B412"/>
      <c r="C412"/>
    </row>
    <row r="413" spans="1:3">
      <c r="A413"/>
      <c r="B413"/>
      <c r="C413"/>
    </row>
    <row r="414" spans="1:3">
      <c r="A414"/>
      <c r="B414"/>
      <c r="C414"/>
    </row>
    <row r="415" spans="1:3">
      <c r="A415"/>
      <c r="B415"/>
      <c r="C415"/>
    </row>
    <row r="416" spans="1:3">
      <c r="A416"/>
      <c r="B416"/>
      <c r="C416"/>
    </row>
    <row r="417" spans="1:3">
      <c r="A417"/>
      <c r="B417"/>
      <c r="C417"/>
    </row>
    <row r="418" spans="1:3">
      <c r="A418"/>
      <c r="B418"/>
      <c r="C418"/>
    </row>
    <row r="419" spans="1:3">
      <c r="A419"/>
      <c r="B419"/>
      <c r="C419"/>
    </row>
    <row r="420" spans="1:3">
      <c r="A420"/>
      <c r="B420"/>
      <c r="C420"/>
    </row>
    <row r="421" spans="1:3">
      <c r="A421"/>
      <c r="B421"/>
      <c r="C421"/>
    </row>
    <row r="422" spans="1:3">
      <c r="A422"/>
      <c r="B422"/>
      <c r="C422"/>
    </row>
    <row r="423" spans="1:3">
      <c r="A423"/>
      <c r="B423"/>
      <c r="C423"/>
    </row>
    <row r="424" spans="1:3">
      <c r="A424"/>
      <c r="B424"/>
      <c r="C424"/>
    </row>
    <row r="425" spans="1:3">
      <c r="A425"/>
      <c r="B425"/>
      <c r="C425"/>
    </row>
    <row r="426" spans="1:3">
      <c r="A426"/>
      <c r="B426"/>
      <c r="C426"/>
    </row>
    <row r="427" spans="1:3">
      <c r="A427"/>
      <c r="B427"/>
      <c r="C427"/>
    </row>
    <row r="428" spans="1:3">
      <c r="A428"/>
      <c r="B428"/>
      <c r="C428"/>
    </row>
    <row r="429" spans="1:3">
      <c r="A429"/>
      <c r="B429"/>
      <c r="C429"/>
    </row>
    <row r="430" spans="1:3">
      <c r="A430"/>
      <c r="B430"/>
      <c r="C430"/>
    </row>
    <row r="431" spans="1:3">
      <c r="A431"/>
      <c r="B431"/>
      <c r="C431"/>
    </row>
    <row r="432" spans="1:3">
      <c r="A432"/>
      <c r="B432"/>
      <c r="C432"/>
    </row>
    <row r="433" spans="1:3">
      <c r="A433"/>
      <c r="B433"/>
      <c r="C433"/>
    </row>
    <row r="434" spans="1:3">
      <c r="A434"/>
      <c r="B434"/>
      <c r="C434"/>
    </row>
    <row r="435" spans="1:3">
      <c r="A435"/>
      <c r="B435"/>
      <c r="C435"/>
    </row>
    <row r="436" spans="1:3">
      <c r="A436"/>
      <c r="B436"/>
      <c r="C436"/>
    </row>
    <row r="437" spans="1:3">
      <c r="A437"/>
      <c r="B437"/>
      <c r="C437"/>
    </row>
    <row r="438" spans="1:3">
      <c r="A438"/>
      <c r="B438"/>
      <c r="C438"/>
    </row>
    <row r="439" spans="1:3">
      <c r="A439"/>
      <c r="B439"/>
      <c r="C439"/>
    </row>
    <row r="440" spans="1:3">
      <c r="A440"/>
      <c r="B440"/>
      <c r="C440"/>
    </row>
    <row r="441" spans="1:3">
      <c r="A441"/>
      <c r="B441"/>
      <c r="C441"/>
    </row>
    <row r="442" spans="1:3">
      <c r="A442"/>
      <c r="B442"/>
      <c r="C442"/>
    </row>
    <row r="443" spans="1:3">
      <c r="A443"/>
      <c r="B443"/>
      <c r="C443"/>
    </row>
    <row r="444" spans="1:3">
      <c r="A444"/>
      <c r="B444"/>
      <c r="C444"/>
    </row>
    <row r="445" spans="1:3">
      <c r="A445"/>
      <c r="B445"/>
      <c r="C445"/>
    </row>
    <row r="446" spans="1:3">
      <c r="A446"/>
      <c r="B446"/>
      <c r="C446"/>
    </row>
    <row r="447" spans="1:3">
      <c r="A447"/>
      <c r="B447"/>
      <c r="C447"/>
    </row>
    <row r="448" spans="1:3">
      <c r="A448"/>
      <c r="B448"/>
      <c r="C448"/>
    </row>
    <row r="449" spans="1:3">
      <c r="A449"/>
      <c r="B449"/>
      <c r="C449"/>
    </row>
    <row r="450" spans="1:3">
      <c r="A450"/>
      <c r="B450"/>
      <c r="C450"/>
    </row>
    <row r="451" spans="1:3">
      <c r="A451"/>
      <c r="B451"/>
      <c r="C451"/>
    </row>
    <row r="452" spans="1:3">
      <c r="A452"/>
      <c r="B452"/>
      <c r="C452"/>
    </row>
    <row r="453" spans="1:3">
      <c r="A453"/>
      <c r="B453"/>
      <c r="C453"/>
    </row>
    <row r="454" spans="1:3">
      <c r="A454"/>
      <c r="B454"/>
      <c r="C454"/>
    </row>
    <row r="455" spans="1:3">
      <c r="A455"/>
      <c r="B455"/>
      <c r="C455"/>
    </row>
    <row r="456" spans="1:3">
      <c r="A456"/>
      <c r="B456"/>
      <c r="C456"/>
    </row>
    <row r="457" spans="1:3">
      <c r="A457"/>
      <c r="B457"/>
      <c r="C457"/>
    </row>
    <row r="458" spans="1:3">
      <c r="A458"/>
      <c r="B458"/>
      <c r="C458"/>
    </row>
    <row r="459" spans="1:3">
      <c r="A459"/>
      <c r="B459"/>
      <c r="C459"/>
    </row>
    <row r="460" spans="1:3">
      <c r="A460"/>
      <c r="B460"/>
      <c r="C460"/>
    </row>
    <row r="461" spans="1:3">
      <c r="A461"/>
      <c r="B461"/>
      <c r="C461"/>
    </row>
    <row r="462" spans="1:3">
      <c r="A462"/>
      <c r="B462"/>
      <c r="C462"/>
    </row>
    <row r="463" spans="1:3">
      <c r="A463"/>
      <c r="B463"/>
      <c r="C463"/>
    </row>
    <row r="464" spans="1:3">
      <c r="A464"/>
      <c r="B464"/>
      <c r="C464"/>
    </row>
    <row r="465" spans="1:3">
      <c r="A465"/>
      <c r="B465"/>
      <c r="C465"/>
    </row>
    <row r="466" spans="1:3">
      <c r="A466"/>
      <c r="B466"/>
      <c r="C466"/>
    </row>
    <row r="467" spans="1:3">
      <c r="A467"/>
      <c r="B467"/>
      <c r="C467"/>
    </row>
    <row r="468" spans="1:3">
      <c r="A468"/>
      <c r="B468"/>
      <c r="C468"/>
    </row>
    <row r="469" spans="1:3">
      <c r="A469"/>
      <c r="B469"/>
      <c r="C469"/>
    </row>
    <row r="470" spans="1:3">
      <c r="A470"/>
      <c r="B470"/>
      <c r="C470"/>
    </row>
    <row r="471" spans="1:3">
      <c r="A471"/>
      <c r="B471"/>
      <c r="C471"/>
    </row>
    <row r="472" spans="1:3">
      <c r="A472"/>
      <c r="B472"/>
      <c r="C472"/>
    </row>
    <row r="473" spans="1:3">
      <c r="A473"/>
      <c r="B473"/>
      <c r="C473"/>
    </row>
    <row r="474" spans="1:3">
      <c r="A474"/>
      <c r="B474"/>
      <c r="C474"/>
    </row>
    <row r="475" spans="1:3">
      <c r="A475"/>
      <c r="B475"/>
      <c r="C475"/>
    </row>
    <row r="476" spans="1:3">
      <c r="A476"/>
      <c r="B476"/>
      <c r="C476"/>
    </row>
    <row r="477" spans="1:3">
      <c r="A477"/>
      <c r="B477"/>
      <c r="C477"/>
    </row>
    <row r="478" spans="1:3">
      <c r="A478"/>
      <c r="B478"/>
      <c r="C478"/>
    </row>
    <row r="479" spans="1:3">
      <c r="A479"/>
      <c r="B479"/>
      <c r="C479"/>
    </row>
    <row r="480" spans="1:3">
      <c r="A480"/>
      <c r="B480"/>
      <c r="C480"/>
    </row>
    <row r="481" spans="1:3">
      <c r="A481"/>
      <c r="B481"/>
      <c r="C481"/>
    </row>
    <row r="482" spans="1:3">
      <c r="A482"/>
      <c r="B482"/>
      <c r="C482"/>
    </row>
    <row r="483" spans="1:3">
      <c r="A483"/>
      <c r="B483"/>
      <c r="C483"/>
    </row>
    <row r="484" spans="1:3">
      <c r="A484"/>
      <c r="B484"/>
      <c r="C484"/>
    </row>
    <row r="485" spans="1:3">
      <c r="A485"/>
      <c r="B485"/>
      <c r="C485"/>
    </row>
    <row r="486" spans="1:3">
      <c r="A486"/>
      <c r="B486"/>
      <c r="C486"/>
    </row>
    <row r="487" spans="1:3">
      <c r="A487"/>
      <c r="B487"/>
      <c r="C487"/>
    </row>
    <row r="488" spans="1:3">
      <c r="A488"/>
      <c r="B488"/>
      <c r="C488"/>
    </row>
    <row r="489" spans="1:3">
      <c r="A489"/>
      <c r="B489"/>
      <c r="C489"/>
    </row>
    <row r="490" spans="1:3">
      <c r="A490"/>
      <c r="B490"/>
      <c r="C490"/>
    </row>
    <row r="491" spans="1:3">
      <c r="A491"/>
      <c r="B491"/>
      <c r="C491"/>
    </row>
    <row r="492" spans="1:3">
      <c r="A492"/>
      <c r="B492"/>
      <c r="C492"/>
    </row>
    <row r="493" spans="1:3">
      <c r="A493"/>
      <c r="B493"/>
      <c r="C493"/>
    </row>
    <row r="494" spans="1:3">
      <c r="A494"/>
      <c r="B494"/>
      <c r="C494"/>
    </row>
    <row r="495" spans="1:3">
      <c r="A495"/>
      <c r="B495"/>
      <c r="C495"/>
    </row>
    <row r="496" spans="1:3">
      <c r="A496"/>
      <c r="B496"/>
      <c r="C496"/>
    </row>
    <row r="497" spans="1:3">
      <c r="A497"/>
      <c r="B497"/>
      <c r="C497"/>
    </row>
    <row r="498" spans="1:3">
      <c r="A498"/>
      <c r="B498"/>
      <c r="C498"/>
    </row>
    <row r="499" spans="1:3">
      <c r="A499"/>
      <c r="B499"/>
      <c r="C499"/>
    </row>
    <row r="500" spans="1:3">
      <c r="A500"/>
      <c r="B500"/>
      <c r="C500"/>
    </row>
    <row r="501" spans="1:3">
      <c r="A501"/>
      <c r="B501"/>
      <c r="C501"/>
    </row>
    <row r="502" spans="1:3">
      <c r="A502"/>
      <c r="B502"/>
      <c r="C502"/>
    </row>
    <row r="503" spans="1:3">
      <c r="A503"/>
      <c r="B503"/>
      <c r="C503"/>
    </row>
    <row r="504" spans="1:3">
      <c r="A504"/>
      <c r="B504"/>
      <c r="C504"/>
    </row>
    <row r="505" spans="1:3">
      <c r="A505"/>
      <c r="B505"/>
      <c r="C505"/>
    </row>
    <row r="506" spans="1:3">
      <c r="A506"/>
      <c r="B506"/>
      <c r="C506"/>
    </row>
    <row r="507" spans="1:3">
      <c r="A507"/>
      <c r="B507"/>
      <c r="C507"/>
    </row>
    <row r="508" spans="1:3">
      <c r="A508"/>
      <c r="B508"/>
      <c r="C508"/>
    </row>
    <row r="509" spans="1:3">
      <c r="A509"/>
      <c r="B509"/>
      <c r="C509"/>
    </row>
    <row r="510" spans="1:3">
      <c r="A510"/>
      <c r="B510"/>
      <c r="C510"/>
    </row>
    <row r="511" spans="1:3">
      <c r="A511"/>
      <c r="B511"/>
      <c r="C511"/>
    </row>
    <row r="512" spans="1:3">
      <c r="A512"/>
      <c r="B512"/>
      <c r="C512"/>
    </row>
    <row r="513" spans="1:3">
      <c r="A513"/>
      <c r="B513"/>
      <c r="C513"/>
    </row>
    <row r="514" spans="1:3">
      <c r="A514"/>
      <c r="B514"/>
      <c r="C514"/>
    </row>
    <row r="515" spans="1:3">
      <c r="A515"/>
      <c r="B515"/>
      <c r="C515"/>
    </row>
    <row r="516" spans="1:3">
      <c r="A516"/>
      <c r="B516"/>
      <c r="C516"/>
    </row>
    <row r="517" spans="1:3">
      <c r="A517"/>
      <c r="B517"/>
      <c r="C517"/>
    </row>
    <row r="518" spans="1:3">
      <c r="A518"/>
      <c r="B518"/>
      <c r="C518"/>
    </row>
    <row r="519" spans="1:3">
      <c r="A519"/>
      <c r="B519"/>
      <c r="C519"/>
    </row>
    <row r="520" spans="1:3">
      <c r="A520"/>
      <c r="B520"/>
      <c r="C520"/>
    </row>
    <row r="521" spans="1:3">
      <c r="A521"/>
      <c r="B521"/>
      <c r="C521"/>
    </row>
    <row r="522" spans="1:3">
      <c r="A522"/>
      <c r="B522"/>
      <c r="C522"/>
    </row>
    <row r="523" spans="1:3">
      <c r="A523"/>
      <c r="B523"/>
      <c r="C523"/>
    </row>
    <row r="524" spans="1:3">
      <c r="A524"/>
      <c r="B524"/>
      <c r="C524"/>
    </row>
    <row r="525" spans="1:3">
      <c r="A525"/>
      <c r="B525"/>
      <c r="C525"/>
    </row>
    <row r="526" spans="1:3">
      <c r="A526"/>
      <c r="B526"/>
      <c r="C526"/>
    </row>
    <row r="527" spans="1:3">
      <c r="A527"/>
      <c r="B527"/>
      <c r="C527"/>
    </row>
    <row r="528" spans="1:3">
      <c r="A528"/>
      <c r="B528"/>
      <c r="C528"/>
    </row>
    <row r="529" spans="1:3">
      <c r="A529"/>
      <c r="B529"/>
      <c r="C529"/>
    </row>
    <row r="530" spans="1:3">
      <c r="A530"/>
      <c r="B530"/>
      <c r="C530"/>
    </row>
    <row r="531" spans="1:3">
      <c r="A531"/>
      <c r="B531"/>
      <c r="C531"/>
    </row>
    <row r="532" spans="1:3">
      <c r="A532"/>
      <c r="B532"/>
      <c r="C532"/>
    </row>
    <row r="533" spans="1:3">
      <c r="A533"/>
      <c r="B533"/>
      <c r="C533"/>
    </row>
    <row r="534" spans="1:3">
      <c r="A534"/>
      <c r="B534"/>
      <c r="C534"/>
    </row>
    <row r="535" spans="1:3">
      <c r="A535"/>
      <c r="B535"/>
      <c r="C535"/>
    </row>
    <row r="536" spans="1:3">
      <c r="A536"/>
      <c r="B536"/>
      <c r="C536"/>
    </row>
    <row r="537" spans="1:3">
      <c r="A537"/>
      <c r="B537"/>
      <c r="C537"/>
    </row>
    <row r="538" spans="1:3">
      <c r="A538"/>
      <c r="B538"/>
      <c r="C538"/>
    </row>
    <row r="539" spans="1:3">
      <c r="A539"/>
      <c r="B539"/>
      <c r="C539"/>
    </row>
    <row r="540" spans="1:3">
      <c r="A540"/>
      <c r="B540"/>
      <c r="C540"/>
    </row>
    <row r="541" spans="1:3">
      <c r="A541"/>
      <c r="B541"/>
      <c r="C541"/>
    </row>
    <row r="542" spans="1:3">
      <c r="A542"/>
      <c r="B542"/>
      <c r="C542"/>
    </row>
    <row r="543" spans="1:3">
      <c r="A543"/>
      <c r="B543"/>
      <c r="C543"/>
    </row>
    <row r="544" spans="1:3">
      <c r="A544"/>
      <c r="B544"/>
      <c r="C544"/>
    </row>
    <row r="545" spans="1:3">
      <c r="A545"/>
      <c r="B545"/>
      <c r="C545"/>
    </row>
    <row r="546" spans="1:3">
      <c r="A546"/>
      <c r="B546"/>
      <c r="C546"/>
    </row>
    <row r="547" spans="1:3">
      <c r="A547"/>
      <c r="B547"/>
      <c r="C547"/>
    </row>
    <row r="548" spans="1:3">
      <c r="A548"/>
      <c r="B548"/>
      <c r="C548"/>
    </row>
    <row r="549" spans="1:3">
      <c r="A549"/>
      <c r="B549"/>
      <c r="C549"/>
    </row>
    <row r="550" spans="1:3">
      <c r="A550"/>
      <c r="B550"/>
      <c r="C550"/>
    </row>
    <row r="551" spans="1:3">
      <c r="A551"/>
      <c r="B551"/>
      <c r="C551"/>
    </row>
    <row r="552" spans="1:3">
      <c r="A552"/>
      <c r="B552"/>
      <c r="C552"/>
    </row>
    <row r="553" spans="1:3">
      <c r="A553"/>
      <c r="B553"/>
      <c r="C553"/>
    </row>
    <row r="554" spans="1:3">
      <c r="A554"/>
      <c r="B554"/>
      <c r="C554"/>
    </row>
    <row r="555" spans="1:3">
      <c r="A555"/>
      <c r="B555"/>
      <c r="C555"/>
    </row>
    <row r="556" spans="1:3">
      <c r="A556"/>
      <c r="B556"/>
      <c r="C556"/>
    </row>
    <row r="557" spans="1:3">
      <c r="A557"/>
      <c r="B557"/>
      <c r="C557"/>
    </row>
    <row r="558" spans="1:3">
      <c r="A558"/>
      <c r="B558"/>
      <c r="C558"/>
    </row>
    <row r="559" spans="1:3">
      <c r="A559"/>
      <c r="B559"/>
      <c r="C559"/>
    </row>
    <row r="560" spans="1:3">
      <c r="A560"/>
      <c r="B560"/>
      <c r="C560"/>
    </row>
    <row r="561" spans="1:3">
      <c r="A561"/>
      <c r="B561"/>
      <c r="C561"/>
    </row>
    <row r="562" spans="1:3">
      <c r="A562"/>
      <c r="B562"/>
      <c r="C562"/>
    </row>
    <row r="563" spans="1:3">
      <c r="A563"/>
      <c r="B563"/>
      <c r="C563"/>
    </row>
    <row r="564" spans="1:3">
      <c r="A564"/>
      <c r="B564"/>
      <c r="C564"/>
    </row>
    <row r="565" spans="1:3">
      <c r="A565"/>
      <c r="B565"/>
      <c r="C565"/>
    </row>
    <row r="566" spans="1:3">
      <c r="A566"/>
      <c r="B566"/>
      <c r="C566"/>
    </row>
    <row r="567" spans="1:3">
      <c r="A567"/>
      <c r="B567"/>
      <c r="C567"/>
    </row>
    <row r="568" spans="1:3">
      <c r="A568"/>
      <c r="B568"/>
      <c r="C568"/>
    </row>
    <row r="569" spans="1:3">
      <c r="A569"/>
      <c r="B569"/>
      <c r="C569"/>
    </row>
    <row r="570" spans="1:3">
      <c r="A570"/>
      <c r="B570"/>
      <c r="C570"/>
    </row>
    <row r="571" spans="1:3">
      <c r="A571"/>
      <c r="B571"/>
      <c r="C571"/>
    </row>
    <row r="572" spans="1:3">
      <c r="A572"/>
      <c r="B572"/>
      <c r="C572"/>
    </row>
    <row r="573" spans="1:3">
      <c r="A573"/>
      <c r="B573"/>
      <c r="C573"/>
    </row>
    <row r="574" spans="1:3">
      <c r="A574"/>
      <c r="B574"/>
      <c r="C574"/>
    </row>
    <row r="575" spans="1:3">
      <c r="A575"/>
      <c r="B575"/>
      <c r="C575"/>
    </row>
    <row r="576" spans="1:3">
      <c r="A576"/>
      <c r="B576"/>
      <c r="C576"/>
    </row>
    <row r="577" spans="1:3">
      <c r="A577"/>
      <c r="B577"/>
      <c r="C577"/>
    </row>
    <row r="578" spans="1:3">
      <c r="A578"/>
      <c r="B578"/>
      <c r="C578"/>
    </row>
    <row r="579" spans="1:3">
      <c r="A579"/>
      <c r="B579"/>
      <c r="C579"/>
    </row>
    <row r="580" spans="1:3">
      <c r="A580"/>
      <c r="B580"/>
      <c r="C580"/>
    </row>
    <row r="581" spans="1:3">
      <c r="A581"/>
      <c r="B581"/>
      <c r="C581"/>
    </row>
    <row r="582" spans="1:3">
      <c r="A582"/>
      <c r="B582"/>
      <c r="C582"/>
    </row>
    <row r="583" spans="1:3">
      <c r="A583"/>
      <c r="B583"/>
      <c r="C583"/>
    </row>
    <row r="584" spans="1:3">
      <c r="A584"/>
      <c r="B584"/>
      <c r="C584"/>
    </row>
    <row r="585" spans="1:3">
      <c r="A585"/>
      <c r="B585"/>
      <c r="C585"/>
    </row>
    <row r="586" spans="1:3">
      <c r="A586"/>
      <c r="B586"/>
      <c r="C586"/>
    </row>
    <row r="587" spans="1:3">
      <c r="A587"/>
      <c r="B587"/>
      <c r="C587"/>
    </row>
    <row r="588" spans="1:3">
      <c r="A588"/>
      <c r="B588"/>
      <c r="C588"/>
    </row>
    <row r="589" spans="1:3">
      <c r="A589"/>
      <c r="B589"/>
      <c r="C589"/>
    </row>
    <row r="590" spans="1:3">
      <c r="A590"/>
      <c r="B590"/>
      <c r="C590"/>
    </row>
    <row r="591" spans="1:3">
      <c r="A591"/>
      <c r="B591"/>
      <c r="C591"/>
    </row>
    <row r="592" spans="1:3">
      <c r="A592"/>
      <c r="B592"/>
      <c r="C592"/>
    </row>
    <row r="593" spans="1:3">
      <c r="A593"/>
      <c r="B593"/>
      <c r="C593"/>
    </row>
    <row r="594" spans="1:3">
      <c r="A594"/>
      <c r="B594"/>
      <c r="C594"/>
    </row>
    <row r="595" spans="1:3">
      <c r="A595"/>
      <c r="B595"/>
      <c r="C595"/>
    </row>
    <row r="596" spans="1:3">
      <c r="A596"/>
      <c r="B596"/>
      <c r="C596"/>
    </row>
    <row r="597" spans="1:3">
      <c r="A597"/>
      <c r="B597"/>
      <c r="C597"/>
    </row>
    <row r="598" spans="1:3">
      <c r="A598"/>
      <c r="B598"/>
      <c r="C598"/>
    </row>
    <row r="599" spans="1:3">
      <c r="A599"/>
      <c r="B599"/>
      <c r="C599"/>
    </row>
    <row r="600" spans="1:3">
      <c r="A600"/>
      <c r="B600"/>
      <c r="C600"/>
    </row>
    <row r="601" spans="1:3">
      <c r="A601"/>
      <c r="B601"/>
      <c r="C601"/>
    </row>
    <row r="602" spans="1:3">
      <c r="A602"/>
      <c r="B602"/>
      <c r="C602"/>
    </row>
    <row r="603" spans="1:3">
      <c r="A603"/>
      <c r="B603"/>
      <c r="C603"/>
    </row>
    <row r="604" spans="1:3">
      <c r="A604"/>
      <c r="B604"/>
      <c r="C604"/>
    </row>
    <row r="605" spans="1:3">
      <c r="A605"/>
      <c r="B605"/>
      <c r="C605"/>
    </row>
    <row r="606" spans="1:3">
      <c r="A606"/>
      <c r="B606"/>
      <c r="C606"/>
    </row>
    <row r="607" spans="1:3">
      <c r="A607"/>
      <c r="B607"/>
      <c r="C607"/>
    </row>
    <row r="608" spans="1:3">
      <c r="A608"/>
      <c r="B608"/>
      <c r="C608"/>
    </row>
    <row r="609" spans="1:3">
      <c r="A609"/>
      <c r="B609"/>
      <c r="C609"/>
    </row>
    <row r="610" spans="1:3">
      <c r="A610"/>
      <c r="B610"/>
      <c r="C610"/>
    </row>
    <row r="611" spans="1:3">
      <c r="A611"/>
      <c r="B611"/>
      <c r="C611"/>
    </row>
    <row r="612" spans="1:3">
      <c r="A612"/>
      <c r="B612"/>
      <c r="C612"/>
    </row>
    <row r="613" spans="1:3">
      <c r="A613"/>
      <c r="B613"/>
      <c r="C613"/>
    </row>
    <row r="614" spans="1:3">
      <c r="A614"/>
      <c r="B614"/>
      <c r="C614"/>
    </row>
    <row r="615" spans="1:3">
      <c r="A615"/>
      <c r="B615"/>
      <c r="C615"/>
    </row>
    <row r="616" spans="1:3">
      <c r="A616"/>
      <c r="B616"/>
      <c r="C616"/>
    </row>
    <row r="617" spans="1:3">
      <c r="A617"/>
      <c r="B617"/>
      <c r="C617"/>
    </row>
    <row r="618" spans="1:3">
      <c r="A618"/>
      <c r="B618"/>
      <c r="C618"/>
    </row>
    <row r="619" spans="1:3">
      <c r="A619"/>
      <c r="B619"/>
      <c r="C619"/>
    </row>
    <row r="620" spans="1:3">
      <c r="A620"/>
      <c r="B620"/>
      <c r="C620"/>
    </row>
    <row r="621" spans="1:3">
      <c r="A621"/>
      <c r="B621"/>
      <c r="C621"/>
    </row>
    <row r="622" spans="1:3">
      <c r="A622"/>
      <c r="B622"/>
      <c r="C622"/>
    </row>
    <row r="623" spans="1:3">
      <c r="A623"/>
      <c r="B623"/>
      <c r="C623"/>
    </row>
    <row r="624" spans="1:3">
      <c r="A624"/>
      <c r="B624"/>
      <c r="C624"/>
    </row>
    <row r="625" spans="1:3">
      <c r="A625"/>
      <c r="B625"/>
      <c r="C625"/>
    </row>
    <row r="626" spans="1:3">
      <c r="A626"/>
      <c r="B626"/>
      <c r="C626"/>
    </row>
    <row r="627" spans="1:3">
      <c r="A627"/>
      <c r="B627"/>
      <c r="C627"/>
    </row>
    <row r="628" spans="1:3">
      <c r="A628"/>
      <c r="B628"/>
      <c r="C628"/>
    </row>
    <row r="629" spans="1:3">
      <c r="A629"/>
      <c r="B629"/>
      <c r="C629"/>
    </row>
    <row r="630" spans="1:3">
      <c r="A630"/>
      <c r="B630"/>
      <c r="C630"/>
    </row>
    <row r="631" spans="1:3">
      <c r="A631"/>
      <c r="B631"/>
      <c r="C631"/>
    </row>
    <row r="632" spans="1:3">
      <c r="A632"/>
      <c r="B632"/>
      <c r="C632"/>
    </row>
    <row r="633" spans="1:3">
      <c r="A633"/>
      <c r="B633"/>
      <c r="C633"/>
    </row>
    <row r="634" spans="1:3">
      <c r="A634"/>
      <c r="B634"/>
      <c r="C634"/>
    </row>
    <row r="635" spans="1:3">
      <c r="A635"/>
      <c r="B635"/>
      <c r="C635"/>
    </row>
    <row r="636" spans="1:3">
      <c r="A636"/>
      <c r="B636"/>
      <c r="C636"/>
    </row>
    <row r="637" spans="1:3">
      <c r="A637"/>
      <c r="B637"/>
      <c r="C637"/>
    </row>
    <row r="638" spans="1:3">
      <c r="A638"/>
      <c r="B638"/>
      <c r="C638"/>
    </row>
    <row r="639" spans="1:3">
      <c r="A639"/>
      <c r="B639"/>
      <c r="C639"/>
    </row>
    <row r="640" spans="1:3">
      <c r="A640"/>
      <c r="B640"/>
      <c r="C640"/>
    </row>
    <row r="641" spans="1:3">
      <c r="A641"/>
      <c r="B641"/>
      <c r="C641"/>
    </row>
    <row r="642" spans="1:3">
      <c r="A642"/>
      <c r="B642"/>
      <c r="C642"/>
    </row>
    <row r="643" spans="1:3">
      <c r="A643"/>
      <c r="B643"/>
      <c r="C643"/>
    </row>
    <row r="644" spans="1:3">
      <c r="A644"/>
      <c r="B644"/>
      <c r="C644"/>
    </row>
    <row r="645" spans="1:3">
      <c r="A645"/>
      <c r="B645"/>
      <c r="C645"/>
    </row>
    <row r="646" spans="1:3">
      <c r="A646"/>
      <c r="B646"/>
      <c r="C646"/>
    </row>
    <row r="647" spans="1:3">
      <c r="A647"/>
      <c r="B647"/>
      <c r="C647"/>
    </row>
    <row r="648" spans="1:3">
      <c r="A648"/>
      <c r="B648"/>
      <c r="C648"/>
    </row>
    <row r="649" spans="1:3">
      <c r="A649"/>
      <c r="B649"/>
      <c r="C649"/>
    </row>
    <row r="650" spans="1:3">
      <c r="A650"/>
      <c r="B650"/>
      <c r="C650"/>
    </row>
    <row r="651" spans="1:3">
      <c r="A651"/>
      <c r="B651"/>
      <c r="C651"/>
    </row>
    <row r="652" spans="1:3">
      <c r="A652"/>
      <c r="B652"/>
      <c r="C652"/>
    </row>
    <row r="653" spans="1:3">
      <c r="A653"/>
      <c r="B653"/>
      <c r="C653"/>
    </row>
    <row r="654" spans="1:3">
      <c r="A654"/>
      <c r="B654"/>
      <c r="C654"/>
    </row>
    <row r="655" spans="1:3">
      <c r="A655"/>
      <c r="B655"/>
      <c r="C655"/>
    </row>
    <row r="656" spans="1:3">
      <c r="A656"/>
      <c r="B656"/>
      <c r="C656"/>
    </row>
    <row r="657" spans="1:3">
      <c r="A657"/>
      <c r="B657"/>
      <c r="C657"/>
    </row>
    <row r="658" spans="1:3">
      <c r="A658"/>
      <c r="B658"/>
      <c r="C658"/>
    </row>
    <row r="659" spans="1:3">
      <c r="A659"/>
      <c r="B659"/>
      <c r="C659"/>
    </row>
    <row r="660" spans="1:3">
      <c r="A660"/>
      <c r="B660"/>
      <c r="C660"/>
    </row>
    <row r="661" spans="1:3">
      <c r="A661"/>
      <c r="B661"/>
      <c r="C661"/>
    </row>
    <row r="662" spans="1:3">
      <c r="A662"/>
      <c r="B662"/>
      <c r="C662"/>
    </row>
    <row r="663" spans="1:3">
      <c r="A663"/>
      <c r="B663"/>
      <c r="C663"/>
    </row>
    <row r="664" spans="1:3">
      <c r="A664"/>
      <c r="B664"/>
      <c r="C664"/>
    </row>
    <row r="665" spans="1:3">
      <c r="A665"/>
      <c r="B665"/>
      <c r="C665"/>
    </row>
    <row r="666" spans="1:3">
      <c r="A666"/>
      <c r="B666"/>
      <c r="C666"/>
    </row>
    <row r="667" spans="1:3">
      <c r="A667"/>
      <c r="B667"/>
      <c r="C667"/>
    </row>
    <row r="668" spans="1:3">
      <c r="A668"/>
      <c r="B668"/>
      <c r="C668"/>
    </row>
    <row r="669" spans="1:3">
      <c r="A669"/>
      <c r="B669"/>
      <c r="C669"/>
    </row>
    <row r="670" spans="1:3">
      <c r="A670"/>
      <c r="B670"/>
      <c r="C670"/>
    </row>
    <row r="671" spans="1:3">
      <c r="A671"/>
      <c r="B671"/>
      <c r="C671"/>
    </row>
    <row r="672" spans="1:3">
      <c r="A672"/>
      <c r="B672"/>
      <c r="C672"/>
    </row>
    <row r="673" spans="1:3">
      <c r="A673"/>
      <c r="B673"/>
      <c r="C673"/>
    </row>
    <row r="674" spans="1:3">
      <c r="A674"/>
      <c r="B674"/>
      <c r="C674"/>
    </row>
    <row r="675" spans="1:3">
      <c r="A675"/>
      <c r="B675"/>
      <c r="C675"/>
    </row>
    <row r="676" spans="1:3">
      <c r="A676"/>
      <c r="B676"/>
      <c r="C676"/>
    </row>
    <row r="677" spans="1:3">
      <c r="A677"/>
      <c r="B677"/>
      <c r="C677"/>
    </row>
    <row r="678" spans="1:3">
      <c r="A678"/>
      <c r="B678"/>
      <c r="C678"/>
    </row>
    <row r="679" spans="1:3">
      <c r="A679"/>
      <c r="B679"/>
      <c r="C679"/>
    </row>
    <row r="680" spans="1:3">
      <c r="A680"/>
      <c r="B680"/>
      <c r="C680"/>
    </row>
    <row r="681" spans="1:3">
      <c r="A681"/>
      <c r="B681"/>
      <c r="C681"/>
    </row>
    <row r="682" spans="1:3">
      <c r="A682"/>
      <c r="B682"/>
      <c r="C682"/>
    </row>
    <row r="683" spans="1:3">
      <c r="A683"/>
      <c r="B683"/>
      <c r="C683"/>
    </row>
    <row r="684" spans="1:3">
      <c r="A684"/>
      <c r="B684"/>
      <c r="C684"/>
    </row>
    <row r="685" spans="1:3">
      <c r="A685"/>
      <c r="B685"/>
      <c r="C685"/>
    </row>
    <row r="686" spans="1:3">
      <c r="A686"/>
      <c r="B686"/>
      <c r="C686"/>
    </row>
    <row r="687" spans="1:3">
      <c r="A687"/>
      <c r="B687"/>
      <c r="C687"/>
    </row>
    <row r="688" spans="1:3">
      <c r="A688"/>
      <c r="B688"/>
      <c r="C688"/>
    </row>
    <row r="689" spans="1:3">
      <c r="A689"/>
      <c r="B689"/>
      <c r="C689"/>
    </row>
    <row r="690" spans="1:3">
      <c r="A690"/>
      <c r="B690"/>
      <c r="C690"/>
    </row>
    <row r="691" spans="1:3">
      <c r="A691"/>
      <c r="B691"/>
      <c r="C691"/>
    </row>
    <row r="692" spans="1:3">
      <c r="A692"/>
      <c r="B692"/>
      <c r="C692"/>
    </row>
    <row r="693" spans="1:3">
      <c r="A693"/>
      <c r="B693"/>
      <c r="C693"/>
    </row>
    <row r="694" spans="1:3">
      <c r="A694"/>
      <c r="B694"/>
      <c r="C694"/>
    </row>
    <row r="695" spans="1:3">
      <c r="A695"/>
      <c r="B695"/>
      <c r="C695"/>
    </row>
    <row r="696" spans="1:3">
      <c r="A696"/>
      <c r="B696"/>
      <c r="C696"/>
    </row>
    <row r="697" spans="1:3">
      <c r="A697"/>
      <c r="B697"/>
      <c r="C697"/>
    </row>
    <row r="698" spans="1:3">
      <c r="A698"/>
      <c r="B698"/>
      <c r="C698"/>
    </row>
    <row r="699" spans="1:3">
      <c r="A699"/>
      <c r="B699"/>
      <c r="C699"/>
    </row>
    <row r="700" spans="1:3">
      <c r="A700"/>
      <c r="B700"/>
      <c r="C700"/>
    </row>
    <row r="701" spans="1:3">
      <c r="A701"/>
      <c r="B701"/>
      <c r="C701"/>
    </row>
    <row r="702" spans="1:3">
      <c r="A702"/>
      <c r="B702"/>
      <c r="C702"/>
    </row>
    <row r="703" spans="1:3">
      <c r="A703"/>
      <c r="B703"/>
      <c r="C703"/>
    </row>
    <row r="704" spans="1:3">
      <c r="A704"/>
      <c r="B704"/>
      <c r="C704"/>
    </row>
    <row r="705" spans="1:3">
      <c r="A705"/>
      <c r="B705"/>
      <c r="C705"/>
    </row>
    <row r="706" spans="1:3">
      <c r="A706"/>
      <c r="B706"/>
      <c r="C706"/>
    </row>
    <row r="707" spans="1:3">
      <c r="A707"/>
      <c r="B707"/>
      <c r="C707"/>
    </row>
    <row r="708" spans="1:3">
      <c r="A708"/>
      <c r="B708"/>
      <c r="C708"/>
    </row>
    <row r="709" spans="1:3">
      <c r="A709"/>
      <c r="B709"/>
      <c r="C709"/>
    </row>
    <row r="710" spans="1:3">
      <c r="A710"/>
      <c r="B710"/>
      <c r="C710"/>
    </row>
    <row r="711" spans="1:3">
      <c r="A711"/>
      <c r="B711"/>
      <c r="C711"/>
    </row>
    <row r="712" spans="1:3">
      <c r="A712"/>
      <c r="B712"/>
      <c r="C712"/>
    </row>
    <row r="713" spans="1:3">
      <c r="A713"/>
      <c r="B713"/>
      <c r="C713"/>
    </row>
    <row r="714" spans="1:3">
      <c r="A714"/>
      <c r="B714"/>
      <c r="C714"/>
    </row>
    <row r="715" spans="1:3">
      <c r="A715"/>
      <c r="B715"/>
      <c r="C715"/>
    </row>
    <row r="716" spans="1:3">
      <c r="A716"/>
      <c r="B716"/>
      <c r="C716"/>
    </row>
    <row r="717" spans="1:3">
      <c r="A717"/>
      <c r="B717"/>
      <c r="C717"/>
    </row>
    <row r="718" spans="1:3">
      <c r="A718"/>
      <c r="B718"/>
      <c r="C718"/>
    </row>
    <row r="719" spans="1:3">
      <c r="A719"/>
      <c r="B719"/>
      <c r="C719"/>
    </row>
    <row r="720" spans="1:3">
      <c r="A720"/>
      <c r="B720"/>
      <c r="C720"/>
    </row>
    <row r="721" spans="1:3">
      <c r="A721"/>
      <c r="B721"/>
      <c r="C721"/>
    </row>
    <row r="722" spans="1:3">
      <c r="A722"/>
      <c r="B722"/>
      <c r="C722"/>
    </row>
    <row r="723" spans="1:3">
      <c r="A723"/>
      <c r="B723"/>
      <c r="C723"/>
    </row>
    <row r="724" spans="1:3">
      <c r="A724"/>
      <c r="B724"/>
      <c r="C724"/>
    </row>
    <row r="725" spans="1:3">
      <c r="A725"/>
      <c r="B725"/>
      <c r="C725"/>
    </row>
    <row r="726" spans="1:3">
      <c r="A726"/>
      <c r="B726"/>
      <c r="C726"/>
    </row>
    <row r="727" spans="1:3">
      <c r="A727"/>
      <c r="B727"/>
      <c r="C727"/>
    </row>
    <row r="728" spans="1:3">
      <c r="A728"/>
      <c r="B728"/>
      <c r="C728"/>
    </row>
    <row r="729" spans="1:3">
      <c r="A729"/>
      <c r="B729"/>
      <c r="C729"/>
    </row>
    <row r="730" spans="1:3">
      <c r="A730"/>
      <c r="B730"/>
      <c r="C730"/>
    </row>
    <row r="731" spans="1:3">
      <c r="A731"/>
      <c r="B731"/>
      <c r="C731"/>
    </row>
    <row r="732" spans="1:3">
      <c r="A732"/>
      <c r="B732"/>
      <c r="C732"/>
    </row>
    <row r="733" spans="1:3">
      <c r="A733"/>
      <c r="B733"/>
      <c r="C733"/>
    </row>
    <row r="734" spans="1:3">
      <c r="A734"/>
      <c r="B734"/>
      <c r="C734"/>
    </row>
    <row r="735" spans="1:3">
      <c r="A735"/>
      <c r="B735"/>
      <c r="C735"/>
    </row>
    <row r="736" spans="1:3">
      <c r="A736"/>
      <c r="B736"/>
      <c r="C736"/>
    </row>
    <row r="737" spans="1:3">
      <c r="A737"/>
      <c r="B737"/>
      <c r="C737"/>
    </row>
    <row r="738" spans="1:3">
      <c r="A738"/>
      <c r="B738"/>
      <c r="C738"/>
    </row>
    <row r="739" spans="1:3">
      <c r="A739"/>
      <c r="B739"/>
      <c r="C739"/>
    </row>
    <row r="740" spans="1:3">
      <c r="A740"/>
      <c r="B740"/>
      <c r="C740"/>
    </row>
    <row r="741" spans="1:3">
      <c r="A741"/>
      <c r="B741"/>
      <c r="C741"/>
    </row>
    <row r="742" spans="1:3">
      <c r="A742"/>
      <c r="B742"/>
      <c r="C742"/>
    </row>
    <row r="743" spans="1:3">
      <c r="A743"/>
      <c r="B743"/>
      <c r="C743"/>
    </row>
    <row r="744" spans="1:3">
      <c r="A744"/>
      <c r="B744"/>
      <c r="C744"/>
    </row>
    <row r="745" spans="1:3">
      <c r="A745"/>
      <c r="B745"/>
      <c r="C745"/>
    </row>
    <row r="746" spans="1:3">
      <c r="A746"/>
      <c r="B746"/>
      <c r="C746"/>
    </row>
  </sheetData>
  <sheetProtection formatColumns="0" formatRows="0"/>
  <customSheetViews>
    <customSheetView guid="{21F2E024-704F-4E93-AC63-213755ECFFE0}" scale="70" showPageBreaks="1" showGridLines="0" fitToPage="1" printArea="1" view="pageBreakPreview">
      <selection activeCell="E9" sqref="E9"/>
      <pageMargins left="0.70866141732283472" right="0.70866141732283472" top="0.74803149606299213" bottom="0.74803149606299213" header="0.31496062992125984" footer="0.31496062992125984"/>
      <pageSetup paperSize="8" scale="53" fitToHeight="100" orientation="landscape" r:id="rId1"/>
      <headerFooter>
        <oddHeader>&amp;C&amp;"Arial"&amp;10 Commerce Commission Information Disclosure Template</oddHeader>
        <oddFooter>&amp;L&amp;"Arial"&amp;10 &amp;F&amp;C&amp;"Arial"&amp;10 &amp;A&amp;R&amp;"Arial"&amp;10 &amp;P</oddFooter>
      </headerFooter>
    </customSheetView>
  </customSheetViews>
  <mergeCells count="49">
    <mergeCell ref="H85:I85"/>
    <mergeCell ref="H86:I86"/>
    <mergeCell ref="H87:I87"/>
    <mergeCell ref="H63:I63"/>
    <mergeCell ref="H74:I74"/>
    <mergeCell ref="H75:I75"/>
    <mergeCell ref="H73:I73"/>
    <mergeCell ref="A6:F6"/>
    <mergeCell ref="H49:I49"/>
    <mergeCell ref="H50:I50"/>
    <mergeCell ref="H51:I51"/>
    <mergeCell ref="H62:I62"/>
    <mergeCell ref="H14:I14"/>
    <mergeCell ref="H15:I15"/>
    <mergeCell ref="H16:I16"/>
    <mergeCell ref="H26:I26"/>
    <mergeCell ref="H38:I38"/>
    <mergeCell ref="H39:I39"/>
    <mergeCell ref="H40:I40"/>
    <mergeCell ref="H61:I61"/>
    <mergeCell ref="R28:S28"/>
    <mergeCell ref="R2:S2"/>
    <mergeCell ref="R3:S3"/>
    <mergeCell ref="R4:S4"/>
    <mergeCell ref="H4:I4"/>
    <mergeCell ref="H27:I27"/>
    <mergeCell ref="H28:I28"/>
    <mergeCell ref="R14:S14"/>
    <mergeCell ref="R15:S15"/>
    <mergeCell ref="R16:S16"/>
    <mergeCell ref="R26:S26"/>
    <mergeCell ref="R27:S27"/>
    <mergeCell ref="H2:J2"/>
    <mergeCell ref="H3:J3"/>
    <mergeCell ref="R87:S87"/>
    <mergeCell ref="R38:S38"/>
    <mergeCell ref="R39:S39"/>
    <mergeCell ref="R40:S40"/>
    <mergeCell ref="R61:S61"/>
    <mergeCell ref="R62:S62"/>
    <mergeCell ref="R63:S63"/>
    <mergeCell ref="R49:S49"/>
    <mergeCell ref="R50:S50"/>
    <mergeCell ref="R51:S51"/>
    <mergeCell ref="R73:S73"/>
    <mergeCell ref="R74:S74"/>
    <mergeCell ref="R75:S75"/>
    <mergeCell ref="R85:S85"/>
    <mergeCell ref="R86:S86"/>
  </mergeCells>
  <pageMargins left="0.70866141732283472" right="0.70866141732283472" top="0.74803149606299213" bottom="0.74803149606299213" header="0.31496062992125984" footer="0.31496062992125984"/>
  <pageSetup paperSize="9" scale="41" fitToWidth="2" fitToHeight="0" orientation="landscape" cellComments="asDisplayed" r:id="rId2"/>
  <headerFooter>
    <oddHeader>&amp;C&amp;"Arial"&amp;10 Commerce Commission Information Disclosure Template</oddHeader>
    <oddFooter>&amp;L&amp;"Arial,Regular" &amp;P&amp;C&amp;"Arial,Regular" &amp;F&amp;R&amp;"Arial,Regular" &amp;A</oddFooter>
  </headerFooter>
  <rowBreaks count="7" manualBreakCount="7">
    <brk id="11" max="16383" man="1"/>
    <brk id="23" max="16383" man="1"/>
    <brk id="35" max="16383" man="1"/>
    <brk id="46" max="16383" man="1"/>
    <brk id="58" max="16383" man="1"/>
    <brk id="70" max="16383" man="1"/>
    <brk id="8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0"/>
    <pageSetUpPr fitToPage="1"/>
  </sheetPr>
  <dimension ref="A1:D16"/>
  <sheetViews>
    <sheetView showGridLines="0" zoomScaleNormal="100" zoomScaleSheetLayoutView="80" workbookViewId="0">
      <selection activeCell="C6" sqref="C6"/>
    </sheetView>
  </sheetViews>
  <sheetFormatPr defaultRowHeight="12.75"/>
  <cols>
    <col min="2" max="2" width="5.140625" customWidth="1"/>
    <col min="3" max="3" width="105.85546875" customWidth="1"/>
    <col min="6" max="7" width="9.140625" customWidth="1"/>
    <col min="8" max="8" width="24.140625" customWidth="1"/>
    <col min="9" max="9" width="36.7109375" customWidth="1"/>
  </cols>
  <sheetData>
    <row r="1" spans="1:4" ht="28.5" customHeight="1">
      <c r="A1" s="34"/>
      <c r="B1" s="35"/>
      <c r="C1" s="36"/>
      <c r="D1" s="37"/>
    </row>
    <row r="2" spans="1:4" ht="15.75">
      <c r="A2" s="30"/>
      <c r="B2" s="9" t="s">
        <v>4</v>
      </c>
      <c r="C2" s="5"/>
      <c r="D2" s="14"/>
    </row>
    <row r="3" spans="1:4">
      <c r="A3" s="30"/>
      <c r="B3" s="5"/>
      <c r="C3" s="5"/>
      <c r="D3" s="14"/>
    </row>
    <row r="4" spans="1:4">
      <c r="A4" s="30"/>
      <c r="B4" s="10" t="s">
        <v>1</v>
      </c>
      <c r="C4" s="241" t="s">
        <v>3</v>
      </c>
      <c r="D4" s="14"/>
    </row>
    <row r="5" spans="1:4" s="52" customFormat="1">
      <c r="A5" s="38"/>
      <c r="B5" s="235" t="s">
        <v>584</v>
      </c>
      <c r="C5" s="57"/>
      <c r="D5" s="39"/>
    </row>
    <row r="6" spans="1:4" s="52" customFormat="1">
      <c r="A6" s="38"/>
      <c r="B6" s="55" t="s">
        <v>422</v>
      </c>
      <c r="C6" s="242" t="s">
        <v>433</v>
      </c>
      <c r="D6" s="39"/>
    </row>
    <row r="7" spans="1:4" s="52" customFormat="1">
      <c r="A7" s="38"/>
      <c r="B7" s="55" t="s">
        <v>434</v>
      </c>
      <c r="C7" s="236" t="s">
        <v>435</v>
      </c>
      <c r="D7" s="39"/>
    </row>
    <row r="8" spans="1:4" s="52" customFormat="1">
      <c r="A8" s="38"/>
      <c r="B8" s="55" t="s">
        <v>436</v>
      </c>
      <c r="C8" s="236" t="s">
        <v>460</v>
      </c>
      <c r="D8" s="39"/>
    </row>
    <row r="9" spans="1:4" s="52" customFormat="1">
      <c r="A9" s="38"/>
      <c r="B9" s="55" t="s">
        <v>437</v>
      </c>
      <c r="C9" s="236" t="s">
        <v>438</v>
      </c>
      <c r="D9" s="39"/>
    </row>
    <row r="10" spans="1:4" s="52" customFormat="1">
      <c r="A10" s="38"/>
      <c r="B10" s="55" t="s">
        <v>439</v>
      </c>
      <c r="C10" s="236" t="s">
        <v>440</v>
      </c>
      <c r="D10" s="39"/>
    </row>
    <row r="11" spans="1:4">
      <c r="A11" s="38"/>
      <c r="B11" s="56" t="s">
        <v>441</v>
      </c>
      <c r="C11" s="237" t="s">
        <v>442</v>
      </c>
      <c r="D11" s="39"/>
    </row>
    <row r="12" spans="1:4">
      <c r="A12" s="38"/>
      <c r="B12" s="56" t="s">
        <v>252</v>
      </c>
      <c r="C12" s="237" t="s">
        <v>581</v>
      </c>
      <c r="D12" s="39"/>
    </row>
    <row r="13" spans="1:4">
      <c r="A13" s="38"/>
      <c r="B13" s="29"/>
      <c r="C13" s="29"/>
      <c r="D13" s="39"/>
    </row>
    <row r="14" spans="1:4">
      <c r="A14" s="38"/>
      <c r="B14" s="29"/>
      <c r="C14" s="29"/>
      <c r="D14" s="39"/>
    </row>
    <row r="15" spans="1:4">
      <c r="A15" s="38"/>
      <c r="B15" s="29"/>
      <c r="C15" s="29"/>
      <c r="D15" s="39"/>
    </row>
    <row r="16" spans="1:4">
      <c r="A16" s="40"/>
      <c r="B16" s="41"/>
      <c r="C16" s="41"/>
      <c r="D16" s="42"/>
    </row>
  </sheetData>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7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4" type="noConversion"/>
  <hyperlinks>
    <hyperlink ref="C6" location="'S11a.Capex Forecast'!A1" display="Report on Forecast Capital Expenditure"/>
    <hyperlink ref="C7" location="'S11b.Opex Forecast'!A1" display="Report on Forecast Operational Expenditure"/>
    <hyperlink ref="C8" location="'S12a.Asset Condition'!A1" display="Report on Asset Condition "/>
    <hyperlink ref="C9" location="'S12b.Capacity Forecast'!A1" display="Report on Forecast Capacity"/>
    <hyperlink ref="C10" location="'S12c.Demand Forecast'!A1" display="Report on Forecast Demand"/>
    <hyperlink ref="C11" location="'S12d.Reliability Forecast'!A1" display="Report on Forecast Interruptions and Duration"/>
    <hyperlink ref="C12" location="S13.AMMAT!A1" display="Report on Asset Maturity"/>
  </hyperlinks>
  <pageMargins left="0.70866141732283472" right="0.70866141732283472" top="0.74803149606299213" bottom="0.74803149606299213" header="0.31496062992125984" footer="0.31496062992125984"/>
  <pageSetup paperSize="9" scale="75" fitToHeight="10" orientation="portrait" r:id="rId2"/>
  <headerFooter alignWithMargins="0">
    <oddHeader>&amp;C&amp;"Arial"&amp;10 Commerce Commission Information Disclosure Template</oddHeader>
    <oddFooter>&amp;L&amp;"Arial,Regular" &amp;P&amp;C&amp;"Arial,Regular" &amp;F&amp;R&amp;"Arial,Regular"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pageSetUpPr fitToPage="1"/>
  </sheetPr>
  <dimension ref="A1:F40"/>
  <sheetViews>
    <sheetView showGridLines="0" zoomScaleNormal="100" zoomScaleSheetLayoutView="100" workbookViewId="0">
      <selection activeCell="J9" sqref="J9"/>
    </sheetView>
  </sheetViews>
  <sheetFormatPr defaultColWidth="9.140625" defaultRowHeight="15"/>
  <cols>
    <col min="1" max="1" width="9.140625" style="2"/>
    <col min="2" max="2" width="110.85546875" style="2" customWidth="1"/>
    <col min="3" max="3" width="9.140625" style="2" customWidth="1"/>
    <col min="4" max="4" width="20.5703125" style="2" customWidth="1"/>
    <col min="5" max="16384" width="9.140625" style="2"/>
  </cols>
  <sheetData>
    <row r="1" spans="1:6" ht="28.5" customHeight="1">
      <c r="A1" s="20"/>
      <c r="B1" s="330"/>
      <c r="C1" s="331"/>
      <c r="D1"/>
      <c r="E1"/>
      <c r="F1"/>
    </row>
    <row r="2" spans="1:6" ht="15.75">
      <c r="A2" s="286"/>
      <c r="B2" s="245" t="s">
        <v>590</v>
      </c>
      <c r="C2" s="7"/>
      <c r="D2"/>
      <c r="E2"/>
      <c r="F2"/>
    </row>
    <row r="3" spans="1:6" ht="51">
      <c r="A3" s="286"/>
      <c r="B3" s="285" t="s">
        <v>605</v>
      </c>
      <c r="C3" s="7"/>
      <c r="D3" s="248"/>
      <c r="E3" s="248"/>
      <c r="F3" s="248"/>
    </row>
    <row r="4" spans="1:6">
      <c r="A4" s="286"/>
      <c r="B4" s="226"/>
      <c r="C4" s="7"/>
      <c r="D4" s="228"/>
      <c r="E4" s="228"/>
      <c r="F4" s="228"/>
    </row>
    <row r="5" spans="1:6" ht="108" customHeight="1">
      <c r="A5" s="287"/>
      <c r="B5" s="226" t="s">
        <v>604</v>
      </c>
      <c r="C5" s="7"/>
      <c r="D5" s="272"/>
      <c r="E5" s="272"/>
      <c r="F5" s="272"/>
    </row>
    <row r="6" spans="1:6">
      <c r="A6" s="4"/>
      <c r="B6" s="226"/>
      <c r="C6" s="7"/>
      <c r="D6" s="272"/>
      <c r="E6" s="272"/>
      <c r="F6" s="272"/>
    </row>
    <row r="7" spans="1:6" ht="15.75">
      <c r="A7" s="4"/>
      <c r="B7" s="247" t="s">
        <v>576</v>
      </c>
      <c r="C7" s="7"/>
      <c r="D7"/>
      <c r="E7"/>
      <c r="F7"/>
    </row>
    <row r="8" spans="1:6" ht="38.25">
      <c r="A8" s="4"/>
      <c r="B8" s="226" t="s">
        <v>593</v>
      </c>
      <c r="C8" s="7"/>
      <c r="D8" s="249"/>
      <c r="E8" s="249"/>
      <c r="F8" s="249"/>
    </row>
    <row r="9" spans="1:6" ht="63.75">
      <c r="A9" s="4"/>
      <c r="B9" s="226" t="s">
        <v>595</v>
      </c>
      <c r="C9" s="7"/>
      <c r="D9"/>
      <c r="E9"/>
      <c r="F9"/>
    </row>
    <row r="10" spans="1:6">
      <c r="A10" s="4"/>
      <c r="B10" s="238"/>
      <c r="C10" s="7"/>
      <c r="D10" s="228"/>
      <c r="E10" s="228"/>
      <c r="F10" s="228"/>
    </row>
    <row r="11" spans="1:6" ht="15.75">
      <c r="A11" s="4"/>
      <c r="B11" s="246" t="s">
        <v>577</v>
      </c>
      <c r="C11" s="7"/>
      <c r="D11"/>
      <c r="E11"/>
      <c r="F11"/>
    </row>
    <row r="12" spans="1:6" ht="51">
      <c r="A12" s="4"/>
      <c r="B12" s="226" t="s">
        <v>583</v>
      </c>
      <c r="C12" s="7"/>
      <c r="D12"/>
      <c r="E12"/>
      <c r="F12"/>
    </row>
    <row r="13" spans="1:6">
      <c r="A13" s="4"/>
      <c r="B13" s="226"/>
      <c r="C13" s="7"/>
      <c r="D13" s="239"/>
      <c r="E13" s="239"/>
      <c r="F13" s="239"/>
    </row>
    <row r="14" spans="1:6" ht="15.75">
      <c r="A14" s="4"/>
      <c r="B14" s="247" t="s">
        <v>582</v>
      </c>
      <c r="C14" s="7"/>
      <c r="D14" s="239"/>
      <c r="E14" s="239"/>
      <c r="F14" s="239"/>
    </row>
    <row r="15" spans="1:6" ht="38.25">
      <c r="A15" s="4"/>
      <c r="B15" s="226" t="s">
        <v>585</v>
      </c>
      <c r="C15" s="7"/>
      <c r="D15" s="239"/>
      <c r="E15" s="239"/>
      <c r="F15" s="239"/>
    </row>
    <row r="16" spans="1:6">
      <c r="A16" s="4"/>
      <c r="B16" s="226"/>
      <c r="C16" s="7"/>
      <c r="D16" s="264"/>
      <c r="E16" s="264"/>
      <c r="F16" s="264"/>
    </row>
    <row r="17" spans="1:6" ht="15.75">
      <c r="A17" s="4"/>
      <c r="B17" s="247" t="s">
        <v>596</v>
      </c>
      <c r="C17" s="7"/>
      <c r="D17" s="228"/>
      <c r="E17" s="228"/>
      <c r="F17" s="228"/>
    </row>
    <row r="18" spans="1:6" ht="15.75" customHeight="1">
      <c r="A18" s="4"/>
      <c r="B18" s="226" t="s">
        <v>597</v>
      </c>
      <c r="C18" s="7"/>
      <c r="D18" s="264"/>
      <c r="E18" s="264"/>
      <c r="F18" s="264"/>
    </row>
    <row r="19" spans="1:6">
      <c r="A19" s="4"/>
      <c r="B19" s="226"/>
      <c r="C19" s="7"/>
      <c r="D19" s="264"/>
      <c r="E19" s="264"/>
      <c r="F19" s="264"/>
    </row>
    <row r="20" spans="1:6" ht="15.75">
      <c r="A20" s="4"/>
      <c r="B20" s="247" t="s">
        <v>578</v>
      </c>
      <c r="C20" s="7"/>
      <c r="D20" s="228"/>
      <c r="E20" s="228"/>
      <c r="F20" s="228"/>
    </row>
    <row r="21" spans="1:6" ht="63.75">
      <c r="A21" s="286"/>
      <c r="B21" s="226" t="s">
        <v>603</v>
      </c>
      <c r="C21" s="7"/>
      <c r="D21" s="228"/>
      <c r="E21" s="228"/>
      <c r="F21" s="228"/>
    </row>
    <row r="22" spans="1:6">
      <c r="A22" s="286"/>
      <c r="B22" s="226"/>
      <c r="C22" s="7"/>
      <c r="D22" s="264"/>
      <c r="E22" s="264"/>
      <c r="F22" s="264"/>
    </row>
    <row r="23" spans="1:6" ht="15.75">
      <c r="A23" s="286"/>
      <c r="B23" s="247" t="s">
        <v>600</v>
      </c>
      <c r="C23" s="7"/>
      <c r="D23" s="272"/>
      <c r="E23" s="272"/>
      <c r="F23" s="272"/>
    </row>
    <row r="24" spans="1:6" ht="38.25">
      <c r="A24" s="286"/>
      <c r="B24" s="226" t="s">
        <v>607</v>
      </c>
      <c r="C24" s="7"/>
      <c r="D24" s="272"/>
      <c r="E24" s="272"/>
      <c r="F24" s="272"/>
    </row>
    <row r="25" spans="1:6">
      <c r="A25" s="286"/>
      <c r="B25" s="226"/>
      <c r="C25" s="7"/>
      <c r="D25" s="272"/>
      <c r="E25" s="272"/>
      <c r="F25" s="272"/>
    </row>
    <row r="26" spans="1:6" ht="15.75">
      <c r="A26" s="286"/>
      <c r="B26" s="247" t="s">
        <v>591</v>
      </c>
      <c r="C26" s="7"/>
      <c r="D26" s="248"/>
      <c r="E26" s="248"/>
      <c r="F26" s="248"/>
    </row>
    <row r="27" spans="1:6" ht="63.75">
      <c r="A27" s="286"/>
      <c r="B27" s="226" t="s">
        <v>606</v>
      </c>
      <c r="C27" s="7"/>
      <c r="D27" s="248"/>
      <c r="E27" s="248"/>
      <c r="F27" s="248"/>
    </row>
    <row r="28" spans="1:6">
      <c r="A28" s="4"/>
      <c r="B28" s="226"/>
      <c r="C28" s="7"/>
      <c r="D28" s="248"/>
      <c r="E28" s="248"/>
      <c r="F28" s="248"/>
    </row>
    <row r="29" spans="1:6" ht="15.75">
      <c r="A29" s="4"/>
      <c r="B29" s="247" t="s">
        <v>586</v>
      </c>
      <c r="C29" s="7"/>
      <c r="D29" s="228"/>
      <c r="E29" s="228"/>
      <c r="F29" s="228"/>
    </row>
    <row r="30" spans="1:6" ht="25.5">
      <c r="A30" s="4"/>
      <c r="B30" s="226" t="s">
        <v>594</v>
      </c>
      <c r="C30" s="7"/>
      <c r="D30"/>
      <c r="E30"/>
      <c r="F30"/>
    </row>
    <row r="31" spans="1:6">
      <c r="A31" s="4"/>
      <c r="B31" s="226"/>
      <c r="C31" s="7"/>
      <c r="D31" s="234"/>
      <c r="E31" s="234"/>
      <c r="F31" s="234"/>
    </row>
    <row r="32" spans="1:6" ht="15.75">
      <c r="A32" s="4"/>
      <c r="B32" s="247" t="s">
        <v>580</v>
      </c>
      <c r="C32" s="7"/>
      <c r="D32" s="234"/>
      <c r="E32" s="234"/>
      <c r="F32" s="234"/>
    </row>
    <row r="33" spans="1:6">
      <c r="A33" s="4"/>
      <c r="B33" s="226" t="s">
        <v>587</v>
      </c>
      <c r="C33" s="7"/>
      <c r="D33" s="228"/>
      <c r="E33" s="228"/>
      <c r="F33" s="228"/>
    </row>
    <row r="34" spans="1:6" s="3" customFormat="1">
      <c r="A34" s="21"/>
      <c r="B34" s="6"/>
      <c r="C34" s="22"/>
      <c r="D34"/>
      <c r="E34"/>
      <c r="F34"/>
    </row>
    <row r="35" spans="1:6">
      <c r="A35"/>
      <c r="B35"/>
      <c r="C35"/>
      <c r="D35"/>
      <c r="E35"/>
      <c r="F35"/>
    </row>
    <row r="36" spans="1:6">
      <c r="A36"/>
      <c r="B36"/>
      <c r="C36"/>
      <c r="D36"/>
      <c r="E36"/>
      <c r="F36"/>
    </row>
    <row r="37" spans="1:6">
      <c r="A37"/>
      <c r="B37"/>
      <c r="C37"/>
      <c r="D37"/>
      <c r="E37"/>
      <c r="F37"/>
    </row>
    <row r="38" spans="1:6">
      <c r="A38"/>
      <c r="B38"/>
      <c r="C38"/>
      <c r="D38"/>
      <c r="E38"/>
      <c r="F38"/>
    </row>
    <row r="39" spans="1:6">
      <c r="A39"/>
      <c r="B39"/>
      <c r="C39"/>
      <c r="D39"/>
      <c r="E39"/>
      <c r="F39"/>
    </row>
    <row r="40" spans="1:6">
      <c r="A40"/>
      <c r="B40"/>
      <c r="C40"/>
      <c r="D40"/>
      <c r="E40"/>
      <c r="F40"/>
    </row>
  </sheetData>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6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
    <mergeCell ref="B1:C1"/>
  </mergeCells>
  <phoneticPr fontId="4" type="noConversion"/>
  <pageMargins left="0.70866141732283472" right="0.70866141732283472" top="0.74803149606299213" bottom="0.74803149606299213" header="0.31496062992125984" footer="0.31496062992125984"/>
  <pageSetup paperSize="9" scale="75" fitToHeight="10" orientation="portrait" r:id="rId2"/>
  <headerFooter alignWithMargins="0">
    <oddHeader>&amp;C&amp;"Arial"&amp;10 Commerce Commission Information Disclosure Template</oddHeader>
    <oddFooter>&amp;L&amp;"Arial,Regular" &amp;P&amp;C&amp;"Arial,Regular" &amp;F&amp;R&amp;"Arial,Regular"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T196"/>
  <sheetViews>
    <sheetView showGridLines="0" topLeftCell="C1" zoomScaleNormal="100" zoomScaleSheetLayoutView="84" workbookViewId="0">
      <selection activeCell="I10" sqref="I10"/>
    </sheetView>
  </sheetViews>
  <sheetFormatPr defaultColWidth="9.140625" defaultRowHeight="12.75"/>
  <cols>
    <col min="1" max="1" width="5" style="24" customWidth="1"/>
    <col min="2" max="2" width="2.140625" style="94" customWidth="1"/>
    <col min="3" max="3" width="6.140625" style="44" customWidth="1"/>
    <col min="4" max="4" width="2.28515625" style="45" customWidth="1"/>
    <col min="5" max="5" width="2.28515625" style="44" customWidth="1"/>
    <col min="6" max="6" width="53.28515625" style="50" customWidth="1"/>
    <col min="7" max="7" width="19" style="50" customWidth="1"/>
    <col min="8" max="8" width="16.140625" style="45" customWidth="1"/>
    <col min="9" max="13" width="16.140625" style="24" customWidth="1"/>
    <col min="14" max="14" width="16.28515625" style="24" customWidth="1"/>
    <col min="15" max="18" width="16.140625" style="24" customWidth="1"/>
    <col min="19" max="19" width="2.140625" style="27" customWidth="1"/>
    <col min="20" max="20" width="14.28515625" bestFit="1" customWidth="1"/>
    <col min="21" max="16384" width="9.140625" style="24"/>
  </cols>
  <sheetData>
    <row r="1" spans="1:20" s="28" customFormat="1" ht="15" customHeight="1">
      <c r="A1" s="70"/>
      <c r="B1" s="71"/>
      <c r="C1" s="71"/>
      <c r="D1" s="71"/>
      <c r="E1" s="71"/>
      <c r="F1" s="71"/>
      <c r="G1" s="71"/>
      <c r="H1" s="71"/>
      <c r="I1" s="71"/>
      <c r="J1" s="71"/>
      <c r="K1" s="71"/>
      <c r="L1" s="71"/>
      <c r="M1" s="71"/>
      <c r="N1" s="71"/>
      <c r="O1" s="71"/>
      <c r="P1" s="71"/>
      <c r="Q1" s="71"/>
      <c r="R1" s="71"/>
      <c r="S1" s="72"/>
      <c r="T1" s="268"/>
    </row>
    <row r="2" spans="1:20" s="28" customFormat="1" ht="18" customHeight="1">
      <c r="A2" s="73"/>
      <c r="B2" s="214"/>
      <c r="C2" s="214"/>
      <c r="D2" s="214"/>
      <c r="E2" s="214"/>
      <c r="F2" s="214"/>
      <c r="G2" s="214"/>
      <c r="H2" s="214"/>
      <c r="I2" s="214"/>
      <c r="J2" s="214"/>
      <c r="K2" s="214"/>
      <c r="L2" s="214"/>
      <c r="M2" s="214"/>
      <c r="N2" s="67"/>
      <c r="O2" s="84" t="s">
        <v>8</v>
      </c>
      <c r="P2" s="332" t="str">
        <f>IF(NOT(ISBLANK(CoverSheet!$C$8)),CoverSheet!$C$8,"")</f>
        <v>Alpine Energy Limited</v>
      </c>
      <c r="Q2" s="332"/>
      <c r="R2" s="332"/>
      <c r="S2" s="64"/>
      <c r="T2" s="268"/>
    </row>
    <row r="3" spans="1:20" s="28" customFormat="1" ht="18" customHeight="1">
      <c r="A3" s="73"/>
      <c r="B3" s="214"/>
      <c r="C3" s="214"/>
      <c r="D3" s="214"/>
      <c r="E3" s="214"/>
      <c r="F3" s="214"/>
      <c r="G3" s="214"/>
      <c r="H3" s="214"/>
      <c r="I3" s="214"/>
      <c r="J3" s="214"/>
      <c r="K3" s="214"/>
      <c r="L3" s="214"/>
      <c r="M3" s="214"/>
      <c r="N3" s="67"/>
      <c r="O3" s="84" t="s">
        <v>244</v>
      </c>
      <c r="P3" s="333" t="str">
        <f>IF(ISNUMBER(CoverSheet!$C$12),TEXT(CoverSheet!$C$12,"_([$-1409]d mmmm yyyy;_(@")&amp;" –"&amp;TEXT(DATE(YEAR(CoverSheet!$C$12)+10,MONTH(CoverSheet!$C$12),DAY(CoverSheet!$C$12)-1),"_([$-1409]d mmmm yyyy;_(@"),"")</f>
        <v xml:space="preserve"> 1 April 2014 – 31 March 2024</v>
      </c>
      <c r="Q3" s="334"/>
      <c r="R3" s="335"/>
      <c r="S3" s="64"/>
      <c r="T3" s="268"/>
    </row>
    <row r="4" spans="1:20" s="28" customFormat="1" ht="21">
      <c r="A4" s="215" t="s">
        <v>423</v>
      </c>
      <c r="B4" s="130"/>
      <c r="C4" s="214"/>
      <c r="D4" s="214"/>
      <c r="E4" s="214"/>
      <c r="F4" s="214"/>
      <c r="G4" s="214"/>
      <c r="H4" s="214"/>
      <c r="I4" s="214"/>
      <c r="J4" s="214"/>
      <c r="K4" s="214"/>
      <c r="L4" s="214"/>
      <c r="M4" s="214"/>
      <c r="N4" s="214"/>
      <c r="O4" s="99"/>
      <c r="P4" s="214"/>
      <c r="Q4" s="214"/>
      <c r="R4" s="214"/>
      <c r="S4" s="64"/>
      <c r="T4" s="268"/>
    </row>
    <row r="5" spans="1:20" s="177" customFormat="1" ht="61.5" customHeight="1">
      <c r="A5" s="339" t="s">
        <v>544</v>
      </c>
      <c r="B5" s="340"/>
      <c r="C5" s="340"/>
      <c r="D5" s="340"/>
      <c r="E5" s="340"/>
      <c r="F5" s="340"/>
      <c r="G5" s="340"/>
      <c r="H5" s="340"/>
      <c r="I5" s="340"/>
      <c r="J5" s="340"/>
      <c r="K5" s="340"/>
      <c r="L5" s="340"/>
      <c r="M5" s="340"/>
      <c r="N5" s="340"/>
      <c r="O5" s="340"/>
      <c r="P5" s="340"/>
      <c r="Q5" s="340"/>
      <c r="R5" s="340"/>
      <c r="S5" s="171"/>
      <c r="T5" s="269"/>
    </row>
    <row r="6" spans="1:20" s="27" customFormat="1" ht="15" customHeight="1">
      <c r="A6" s="78" t="s">
        <v>557</v>
      </c>
      <c r="B6" s="99"/>
      <c r="C6" s="99"/>
      <c r="D6" s="214"/>
      <c r="E6" s="214"/>
      <c r="F6" s="214"/>
      <c r="G6" s="214"/>
      <c r="H6" s="214"/>
      <c r="I6" s="214"/>
      <c r="J6" s="214"/>
      <c r="K6" s="214"/>
      <c r="L6" s="214"/>
      <c r="M6" s="214"/>
      <c r="N6" s="214"/>
      <c r="O6" s="214"/>
      <c r="P6" s="214"/>
      <c r="Q6" s="214"/>
      <c r="R6" s="214"/>
      <c r="S6" s="64"/>
      <c r="T6" s="270"/>
    </row>
    <row r="7" spans="1:20" s="27" customFormat="1" ht="32.25" customHeight="1">
      <c r="A7" s="103">
        <v>7</v>
      </c>
      <c r="B7" s="86"/>
      <c r="C7" s="166"/>
      <c r="D7" s="166"/>
      <c r="E7" s="166"/>
      <c r="F7" s="166"/>
      <c r="G7" s="166"/>
      <c r="H7" s="186" t="s">
        <v>245</v>
      </c>
      <c r="I7" s="186" t="s">
        <v>467</v>
      </c>
      <c r="J7" s="186" t="s">
        <v>468</v>
      </c>
      <c r="K7" s="186" t="s">
        <v>469</v>
      </c>
      <c r="L7" s="186" t="s">
        <v>470</v>
      </c>
      <c r="M7" s="186" t="s">
        <v>471</v>
      </c>
      <c r="N7" s="218" t="s">
        <v>473</v>
      </c>
      <c r="O7" s="186" t="s">
        <v>474</v>
      </c>
      <c r="P7" s="186" t="s">
        <v>475</v>
      </c>
      <c r="Q7" s="186" t="s">
        <v>476</v>
      </c>
      <c r="R7" s="186" t="s">
        <v>477</v>
      </c>
      <c r="S7" s="59"/>
      <c r="T7" s="270"/>
    </row>
    <row r="8" spans="1:20" ht="18.75" customHeight="1">
      <c r="A8" s="103">
        <v>8</v>
      </c>
      <c r="B8" s="86"/>
      <c r="C8" s="184"/>
      <c r="D8" s="166"/>
      <c r="E8" s="166"/>
      <c r="F8" s="166"/>
      <c r="G8" s="279" t="str">
        <f>IF(ISNUMBER(CoverSheet!$C$12),"for year ended","")</f>
        <v>for year ended</v>
      </c>
      <c r="H8" s="187">
        <f>IF(ISNUMBER(CoverSheet!$C$12),DATE(YEAR(CoverSheet!$C$12),MONTH(CoverSheet!$C$12),DAY(CoverSheet!$C$12))-1,"")</f>
        <v>41729</v>
      </c>
      <c r="I8" s="187">
        <f>IF(ISNUMBER(CoverSheet!$C$12),DATE(YEAR(CoverSheet!$C$12)+1,MONTH(CoverSheet!$C$12),DAY(CoverSheet!$C$12))-1,"")</f>
        <v>42094</v>
      </c>
      <c r="J8" s="187">
        <f>IF(ISNUMBER(CoverSheet!$C$12),DATE(YEAR(CoverSheet!$C$12)+2,MONTH(CoverSheet!$C$12),DAY(CoverSheet!$C$12))-1,"")</f>
        <v>42460</v>
      </c>
      <c r="K8" s="187">
        <f>IF(ISNUMBER(CoverSheet!$C$12),DATE(YEAR(CoverSheet!$C$12)+3,MONTH(CoverSheet!$C$12),DAY(CoverSheet!$C$12))-1,"")</f>
        <v>42825</v>
      </c>
      <c r="L8" s="187">
        <f>IF(ISNUMBER(CoverSheet!$C$12),DATE(YEAR(CoverSheet!$C$12)+4,MONTH(CoverSheet!$C$12),DAY(CoverSheet!$C$12))-1,"")</f>
        <v>43190</v>
      </c>
      <c r="M8" s="187">
        <f>IF(ISNUMBER(CoverSheet!$C$12),DATE(YEAR(CoverSheet!$C$12)+5,MONTH(CoverSheet!$C$12),DAY(CoverSheet!$C$12))-1,"")</f>
        <v>43555</v>
      </c>
      <c r="N8" s="187">
        <f>IF(ISNUMBER(CoverSheet!$C$12),DATE(YEAR(CoverSheet!$C$12)+6,MONTH(CoverSheet!$C$12),DAY(CoverSheet!$C$12))-1,"")</f>
        <v>43921</v>
      </c>
      <c r="O8" s="187">
        <f>IF(ISNUMBER(CoverSheet!$C$12),DATE(YEAR(CoverSheet!$C$12)+7,MONTH(CoverSheet!$C$12),DAY(CoverSheet!$C$12))-1,"")</f>
        <v>44286</v>
      </c>
      <c r="P8" s="187">
        <f>IF(ISNUMBER(CoverSheet!$C$12),DATE(YEAR(CoverSheet!$C$12)+8,MONTH(CoverSheet!$C$12),DAY(CoverSheet!$C$12))-1,"")</f>
        <v>44651</v>
      </c>
      <c r="Q8" s="187">
        <f>IF(ISNUMBER(CoverSheet!$C$12),DATE(YEAR(CoverSheet!$C$12)+9,MONTH(CoverSheet!$C$12),DAY(CoverSheet!$C$12))-1,"")</f>
        <v>45016</v>
      </c>
      <c r="R8" s="187">
        <f>IF(ISNUMBER(CoverSheet!$C$12),DATE(YEAR(CoverSheet!$C$12)+10,MONTH(CoverSheet!$C$12),DAY(CoverSheet!$C$12))-1,"")</f>
        <v>45382</v>
      </c>
      <c r="S8" s="59"/>
      <c r="T8" s="270"/>
    </row>
    <row r="9" spans="1:20" s="106" customFormat="1" ht="26.25" customHeight="1">
      <c r="A9" s="103">
        <v>9</v>
      </c>
      <c r="B9" s="86"/>
      <c r="C9" s="151" t="s">
        <v>545</v>
      </c>
      <c r="D9" s="166"/>
      <c r="E9" s="166"/>
      <c r="F9" s="166"/>
      <c r="G9" s="279"/>
      <c r="H9" s="188" t="s">
        <v>525</v>
      </c>
      <c r="I9" s="187"/>
      <c r="J9" s="187"/>
      <c r="K9" s="187"/>
      <c r="L9" s="187"/>
      <c r="M9" s="187"/>
      <c r="N9" s="187"/>
      <c r="O9" s="187"/>
      <c r="P9" s="187"/>
      <c r="Q9" s="187"/>
      <c r="R9" s="189"/>
      <c r="S9" s="59"/>
      <c r="T9" s="270"/>
    </row>
    <row r="10" spans="1:20" ht="15" customHeight="1">
      <c r="A10" s="103">
        <v>10</v>
      </c>
      <c r="B10" s="86"/>
      <c r="C10" s="217"/>
      <c r="D10" s="217"/>
      <c r="E10" s="162"/>
      <c r="F10" s="217" t="s">
        <v>480</v>
      </c>
      <c r="G10" s="162"/>
      <c r="H10" s="283">
        <v>2703</v>
      </c>
      <c r="I10" s="283">
        <v>2947.8</v>
      </c>
      <c r="J10" s="283">
        <v>2907</v>
      </c>
      <c r="K10" s="283">
        <v>2907</v>
      </c>
      <c r="L10" s="283">
        <v>2907</v>
      </c>
      <c r="M10" s="283">
        <v>2907</v>
      </c>
      <c r="N10" s="283">
        <v>2907</v>
      </c>
      <c r="O10" s="283">
        <v>2907</v>
      </c>
      <c r="P10" s="283">
        <v>2907</v>
      </c>
      <c r="Q10" s="283">
        <v>2907</v>
      </c>
      <c r="R10" s="283">
        <v>2907</v>
      </c>
      <c r="S10" s="59"/>
      <c r="T10" s="270"/>
    </row>
    <row r="11" spans="1:20" s="26" customFormat="1" ht="15" customHeight="1">
      <c r="A11" s="103">
        <v>11</v>
      </c>
      <c r="B11" s="86"/>
      <c r="C11" s="217"/>
      <c r="D11" s="217"/>
      <c r="E11" s="169"/>
      <c r="F11" s="217" t="s">
        <v>84</v>
      </c>
      <c r="G11" s="169"/>
      <c r="H11" s="283">
        <v>9227.9399999999987</v>
      </c>
      <c r="I11" s="283">
        <v>4493.1000000000004</v>
      </c>
      <c r="J11" s="283">
        <v>3090.6</v>
      </c>
      <c r="K11" s="283">
        <v>2784.6</v>
      </c>
      <c r="L11" s="283">
        <v>4620.6000000000004</v>
      </c>
      <c r="M11" s="283">
        <v>1050.5999999999999</v>
      </c>
      <c r="N11" s="283">
        <v>1040.4000000000001</v>
      </c>
      <c r="O11" s="283">
        <v>1050.5999999999999</v>
      </c>
      <c r="P11" s="283">
        <v>1040.4000000000001</v>
      </c>
      <c r="Q11" s="283">
        <v>938.4</v>
      </c>
      <c r="R11" s="283">
        <v>1331.1000000000001</v>
      </c>
      <c r="S11" s="59"/>
      <c r="T11" s="270"/>
    </row>
    <row r="12" spans="1:20" ht="15" customHeight="1">
      <c r="A12" s="103">
        <v>12</v>
      </c>
      <c r="B12" s="86"/>
      <c r="C12" s="217"/>
      <c r="D12" s="217"/>
      <c r="E12" s="169"/>
      <c r="F12" s="217" t="s">
        <v>85</v>
      </c>
      <c r="G12" s="169"/>
      <c r="H12" s="283">
        <v>3524</v>
      </c>
      <c r="I12" s="283">
        <v>4855.2</v>
      </c>
      <c r="J12" s="283">
        <v>3779.1</v>
      </c>
      <c r="K12" s="283">
        <v>4166.7</v>
      </c>
      <c r="L12" s="283">
        <v>4209.54</v>
      </c>
      <c r="M12" s="283">
        <v>4688.9400000000005</v>
      </c>
      <c r="N12" s="283">
        <v>5714.04</v>
      </c>
      <c r="O12" s="283">
        <v>4694.04</v>
      </c>
      <c r="P12" s="283">
        <v>4898.04</v>
      </c>
      <c r="Q12" s="283">
        <v>4681.8</v>
      </c>
      <c r="R12" s="283">
        <v>4559.3999999999996</v>
      </c>
      <c r="S12" s="59"/>
      <c r="T12" s="270"/>
    </row>
    <row r="13" spans="1:20" ht="15" customHeight="1">
      <c r="A13" s="103">
        <v>13</v>
      </c>
      <c r="B13" s="86"/>
      <c r="C13" s="217"/>
      <c r="D13" s="217"/>
      <c r="E13" s="169"/>
      <c r="F13" s="217" t="s">
        <v>86</v>
      </c>
      <c r="G13" s="169"/>
      <c r="H13" s="283">
        <v>0</v>
      </c>
      <c r="I13" s="283">
        <v>153</v>
      </c>
      <c r="J13" s="283">
        <v>0</v>
      </c>
      <c r="K13" s="283">
        <v>0</v>
      </c>
      <c r="L13" s="283">
        <v>0</v>
      </c>
      <c r="M13" s="283">
        <v>0</v>
      </c>
      <c r="N13" s="283">
        <v>0</v>
      </c>
      <c r="O13" s="283">
        <v>0</v>
      </c>
      <c r="P13" s="283">
        <v>0</v>
      </c>
      <c r="Q13" s="283">
        <v>0</v>
      </c>
      <c r="R13" s="283">
        <v>0</v>
      </c>
      <c r="S13" s="59"/>
      <c r="T13" s="270"/>
    </row>
    <row r="14" spans="1:20" s="46" customFormat="1" ht="15" customHeight="1">
      <c r="A14" s="103">
        <v>14</v>
      </c>
      <c r="B14" s="86"/>
      <c r="C14" s="217"/>
      <c r="D14" s="217"/>
      <c r="E14" s="169"/>
      <c r="F14" s="217" t="s">
        <v>260</v>
      </c>
      <c r="G14" s="169"/>
      <c r="H14" s="162"/>
      <c r="I14" s="162"/>
      <c r="J14" s="166"/>
      <c r="K14" s="166"/>
      <c r="L14" s="166"/>
      <c r="M14" s="162"/>
      <c r="N14" s="166"/>
      <c r="O14" s="162"/>
      <c r="P14" s="162"/>
      <c r="Q14" s="166"/>
      <c r="R14" s="166"/>
      <c r="S14" s="59"/>
      <c r="T14" s="270"/>
    </row>
    <row r="15" spans="1:20" ht="15" customHeight="1">
      <c r="A15" s="103">
        <v>15</v>
      </c>
      <c r="B15" s="86"/>
      <c r="C15" s="217"/>
      <c r="D15" s="217"/>
      <c r="E15" s="169"/>
      <c r="F15" s="243" t="s">
        <v>57</v>
      </c>
      <c r="G15" s="169"/>
      <c r="H15" s="284">
        <v>5840.5</v>
      </c>
      <c r="I15" s="284">
        <v>1014.9</v>
      </c>
      <c r="J15" s="284">
        <v>907.80000000000007</v>
      </c>
      <c r="K15" s="284">
        <v>703.80000000000007</v>
      </c>
      <c r="L15" s="284">
        <v>346.8</v>
      </c>
      <c r="M15" s="284">
        <v>397.8</v>
      </c>
      <c r="N15" s="284">
        <v>275.39999999999998</v>
      </c>
      <c r="O15" s="284">
        <v>275.39999999999998</v>
      </c>
      <c r="P15" s="284">
        <v>275.39999999999998</v>
      </c>
      <c r="Q15" s="284">
        <v>239.70000000000002</v>
      </c>
      <c r="R15" s="251">
        <v>275.39999999999998</v>
      </c>
      <c r="S15" s="59"/>
      <c r="T15" s="270"/>
    </row>
    <row r="16" spans="1:20" s="44" customFormat="1" ht="15" customHeight="1">
      <c r="A16" s="103">
        <v>16</v>
      </c>
      <c r="B16" s="86"/>
      <c r="C16" s="217"/>
      <c r="D16" s="217"/>
      <c r="E16" s="169"/>
      <c r="F16" s="243" t="s">
        <v>87</v>
      </c>
      <c r="G16" s="169"/>
      <c r="H16" s="284">
        <v>0</v>
      </c>
      <c r="I16" s="284">
        <v>0</v>
      </c>
      <c r="J16" s="284">
        <v>0</v>
      </c>
      <c r="K16" s="284">
        <v>0</v>
      </c>
      <c r="L16" s="284">
        <v>0</v>
      </c>
      <c r="M16" s="284">
        <v>0</v>
      </c>
      <c r="N16" s="284">
        <v>0</v>
      </c>
      <c r="O16" s="284">
        <v>0</v>
      </c>
      <c r="P16" s="284">
        <v>0</v>
      </c>
      <c r="Q16" s="284">
        <v>0</v>
      </c>
      <c r="R16" s="251">
        <v>0</v>
      </c>
      <c r="S16" s="59"/>
      <c r="T16" s="270"/>
    </row>
    <row r="17" spans="1:20" ht="15" customHeight="1" thickBot="1">
      <c r="A17" s="103">
        <v>17</v>
      </c>
      <c r="B17" s="86"/>
      <c r="C17" s="217"/>
      <c r="D17" s="217"/>
      <c r="E17" s="169"/>
      <c r="F17" s="243" t="s">
        <v>306</v>
      </c>
      <c r="G17" s="169"/>
      <c r="H17" s="284">
        <v>0</v>
      </c>
      <c r="I17" s="284">
        <v>887.4</v>
      </c>
      <c r="J17" s="284">
        <v>357</v>
      </c>
      <c r="K17" s="284">
        <v>204</v>
      </c>
      <c r="L17" s="284">
        <v>102</v>
      </c>
      <c r="M17" s="284">
        <v>102</v>
      </c>
      <c r="N17" s="284">
        <v>102</v>
      </c>
      <c r="O17" s="284">
        <v>102</v>
      </c>
      <c r="P17" s="284">
        <v>102</v>
      </c>
      <c r="Q17" s="284">
        <v>102</v>
      </c>
      <c r="R17" s="251">
        <v>102</v>
      </c>
      <c r="S17" s="59"/>
      <c r="T17" s="270"/>
    </row>
    <row r="18" spans="1:20" s="44" customFormat="1" ht="15" customHeight="1" thickBot="1">
      <c r="A18" s="103">
        <v>18</v>
      </c>
      <c r="B18" s="86"/>
      <c r="C18" s="217"/>
      <c r="D18" s="217"/>
      <c r="E18" s="105"/>
      <c r="F18" s="105" t="s">
        <v>259</v>
      </c>
      <c r="G18" s="169"/>
      <c r="H18" s="252">
        <f t="shared" ref="H18:R18" si="0">SUM(H15:H17)</f>
        <v>5840.5</v>
      </c>
      <c r="I18" s="252">
        <f t="shared" si="0"/>
        <v>1902.3</v>
      </c>
      <c r="J18" s="252">
        <f t="shared" si="0"/>
        <v>1264.8000000000002</v>
      </c>
      <c r="K18" s="252">
        <f t="shared" si="0"/>
        <v>907.80000000000007</v>
      </c>
      <c r="L18" s="252">
        <f t="shared" si="0"/>
        <v>448.8</v>
      </c>
      <c r="M18" s="252">
        <f t="shared" si="0"/>
        <v>499.8</v>
      </c>
      <c r="N18" s="253">
        <f t="shared" si="0"/>
        <v>377.4</v>
      </c>
      <c r="O18" s="252">
        <f t="shared" si="0"/>
        <v>377.4</v>
      </c>
      <c r="P18" s="252">
        <f t="shared" si="0"/>
        <v>377.4</v>
      </c>
      <c r="Q18" s="252">
        <f t="shared" si="0"/>
        <v>341.70000000000005</v>
      </c>
      <c r="R18" s="252">
        <f t="shared" si="0"/>
        <v>377.4</v>
      </c>
      <c r="S18" s="59"/>
      <c r="T18" s="270"/>
    </row>
    <row r="19" spans="1:20" s="128" customFormat="1" ht="15" customHeight="1" thickBot="1">
      <c r="A19" s="103">
        <v>19</v>
      </c>
      <c r="B19" s="86"/>
      <c r="C19" s="217"/>
      <c r="D19" s="217"/>
      <c r="E19" s="105" t="s">
        <v>554</v>
      </c>
      <c r="F19" s="105"/>
      <c r="G19" s="169"/>
      <c r="H19" s="252">
        <f>H10+H11+H12+H13+H18</f>
        <v>21295.439999999999</v>
      </c>
      <c r="I19" s="252">
        <f t="shared" ref="I19:R19" si="1">I10+I11+I12+I13+I18</f>
        <v>14351.4</v>
      </c>
      <c r="J19" s="252">
        <f t="shared" si="1"/>
        <v>11041.5</v>
      </c>
      <c r="K19" s="252">
        <f t="shared" si="1"/>
        <v>10766.099999999999</v>
      </c>
      <c r="L19" s="252">
        <f t="shared" si="1"/>
        <v>12185.939999999999</v>
      </c>
      <c r="M19" s="252">
        <f t="shared" si="1"/>
        <v>9146.34</v>
      </c>
      <c r="N19" s="253">
        <f t="shared" si="1"/>
        <v>10038.84</v>
      </c>
      <c r="O19" s="252">
        <f t="shared" si="1"/>
        <v>9029.0399999999991</v>
      </c>
      <c r="P19" s="252">
        <f t="shared" si="1"/>
        <v>9222.84</v>
      </c>
      <c r="Q19" s="252">
        <f t="shared" si="1"/>
        <v>8868.9000000000015</v>
      </c>
      <c r="R19" s="252">
        <f t="shared" si="1"/>
        <v>9174.9</v>
      </c>
      <c r="S19" s="59"/>
      <c r="T19" s="270"/>
    </row>
    <row r="20" spans="1:20" s="45" customFormat="1" ht="15" customHeight="1" thickBot="1">
      <c r="A20" s="103">
        <v>20</v>
      </c>
      <c r="B20" s="86"/>
      <c r="C20" s="217"/>
      <c r="D20" s="217"/>
      <c r="E20" s="161"/>
      <c r="F20" s="217" t="s">
        <v>465</v>
      </c>
      <c r="G20" s="169"/>
      <c r="H20" s="251">
        <v>1312</v>
      </c>
      <c r="I20" s="251">
        <v>960.44424000000015</v>
      </c>
      <c r="J20" s="251">
        <v>761.54423999999995</v>
      </c>
      <c r="K20" s="251">
        <v>710.54423999999995</v>
      </c>
      <c r="L20" s="251">
        <v>379.04423999999995</v>
      </c>
      <c r="M20" s="251">
        <v>608.54423999999995</v>
      </c>
      <c r="N20" s="251">
        <v>404.54424000000006</v>
      </c>
      <c r="O20" s="251">
        <v>399.44424000000004</v>
      </c>
      <c r="P20" s="251">
        <v>379.04424</v>
      </c>
      <c r="Q20" s="251">
        <v>379.04424</v>
      </c>
      <c r="R20" s="251">
        <v>379.04424</v>
      </c>
      <c r="S20" s="59"/>
      <c r="T20" s="270"/>
    </row>
    <row r="21" spans="1:20" ht="15" customHeight="1" thickBot="1">
      <c r="A21" s="103">
        <v>21</v>
      </c>
      <c r="B21" s="86"/>
      <c r="C21" s="217"/>
      <c r="D21" s="217"/>
      <c r="E21" s="161" t="s">
        <v>534</v>
      </c>
      <c r="F21" s="217"/>
      <c r="G21" s="166"/>
      <c r="H21" s="252">
        <f>H19+H20</f>
        <v>22607.439999999999</v>
      </c>
      <c r="I21" s="252">
        <f t="shared" ref="I21:R21" si="2">I19+I20</f>
        <v>15311.84424</v>
      </c>
      <c r="J21" s="252">
        <f t="shared" si="2"/>
        <v>11803.044239999999</v>
      </c>
      <c r="K21" s="252">
        <f t="shared" si="2"/>
        <v>11476.644239999998</v>
      </c>
      <c r="L21" s="252">
        <f t="shared" si="2"/>
        <v>12564.984239999998</v>
      </c>
      <c r="M21" s="252">
        <f t="shared" si="2"/>
        <v>9754.8842399999994</v>
      </c>
      <c r="N21" s="253">
        <f>N19+N20</f>
        <v>10443.384239999999</v>
      </c>
      <c r="O21" s="252">
        <f>O19+O20</f>
        <v>9428.4842399999998</v>
      </c>
      <c r="P21" s="252">
        <f t="shared" si="2"/>
        <v>9601.8842399999994</v>
      </c>
      <c r="Q21" s="252">
        <f t="shared" si="2"/>
        <v>9247.9442400000007</v>
      </c>
      <c r="R21" s="252">
        <f t="shared" si="2"/>
        <v>9553.9442399999989</v>
      </c>
      <c r="S21" s="59"/>
      <c r="T21" s="270"/>
    </row>
    <row r="22" spans="1:20" s="128" customFormat="1" ht="15" customHeight="1">
      <c r="A22" s="103">
        <v>22</v>
      </c>
      <c r="B22" s="86"/>
      <c r="C22" s="217"/>
      <c r="D22" s="217"/>
      <c r="E22" s="161"/>
      <c r="F22" s="217"/>
      <c r="G22" s="166"/>
      <c r="H22" s="190"/>
      <c r="I22" s="190"/>
      <c r="J22" s="190"/>
      <c r="K22" s="190"/>
      <c r="L22" s="190"/>
      <c r="M22" s="190"/>
      <c r="N22" s="190"/>
      <c r="O22" s="190"/>
      <c r="P22" s="190"/>
      <c r="Q22" s="190"/>
      <c r="R22" s="190"/>
      <c r="S22" s="59"/>
      <c r="T22" s="270"/>
    </row>
    <row r="23" spans="1:20" s="45" customFormat="1" ht="15" customHeight="1">
      <c r="A23" s="103">
        <v>23</v>
      </c>
      <c r="B23" s="86"/>
      <c r="C23" s="217"/>
      <c r="D23" s="165" t="s">
        <v>6</v>
      </c>
      <c r="E23" s="161"/>
      <c r="F23" s="166" t="s">
        <v>535</v>
      </c>
      <c r="G23" s="166"/>
      <c r="H23" s="251">
        <v>0</v>
      </c>
      <c r="I23" s="251">
        <v>0</v>
      </c>
      <c r="J23" s="251">
        <v>0</v>
      </c>
      <c r="K23" s="251">
        <v>0</v>
      </c>
      <c r="L23" s="251">
        <v>0</v>
      </c>
      <c r="M23" s="251">
        <v>0</v>
      </c>
      <c r="N23" s="251">
        <v>0</v>
      </c>
      <c r="O23" s="251">
        <v>0</v>
      </c>
      <c r="P23" s="251">
        <v>0</v>
      </c>
      <c r="Q23" s="251">
        <v>0</v>
      </c>
      <c r="R23" s="251">
        <v>0</v>
      </c>
      <c r="S23" s="59"/>
      <c r="T23" s="270"/>
    </row>
    <row r="24" spans="1:20" s="46" customFormat="1" ht="15" customHeight="1">
      <c r="A24" s="103">
        <v>24</v>
      </c>
      <c r="B24" s="86"/>
      <c r="C24" s="217"/>
      <c r="D24" s="165" t="s">
        <v>5</v>
      </c>
      <c r="E24" s="161"/>
      <c r="F24" s="191" t="s">
        <v>555</v>
      </c>
      <c r="G24" s="166"/>
      <c r="H24" s="251">
        <v>4148</v>
      </c>
      <c r="I24" s="251">
        <v>2400</v>
      </c>
      <c r="J24" s="251">
        <v>2448</v>
      </c>
      <c r="K24" s="251">
        <v>2496.96</v>
      </c>
      <c r="L24" s="251">
        <v>2546.8992000000003</v>
      </c>
      <c r="M24" s="251">
        <v>2597.8371840000004</v>
      </c>
      <c r="N24" s="251">
        <v>2649.7939276800003</v>
      </c>
      <c r="O24" s="251">
        <v>2702.7898062336003</v>
      </c>
      <c r="P24" s="251">
        <v>2756.8456023582721</v>
      </c>
      <c r="Q24" s="251">
        <v>2811.9825144054375</v>
      </c>
      <c r="R24" s="251">
        <v>2868.2221646935463</v>
      </c>
      <c r="S24" s="59"/>
      <c r="T24" s="270"/>
    </row>
    <row r="25" spans="1:20" s="46" customFormat="1" ht="15" customHeight="1">
      <c r="A25" s="103">
        <v>25</v>
      </c>
      <c r="B25" s="86"/>
      <c r="C25" s="217"/>
      <c r="D25" s="165" t="s">
        <v>6</v>
      </c>
      <c r="E25" s="161"/>
      <c r="F25" s="191" t="s">
        <v>536</v>
      </c>
      <c r="G25" s="166"/>
      <c r="H25" s="251">
        <v>0</v>
      </c>
      <c r="I25" s="251">
        <v>0</v>
      </c>
      <c r="J25" s="251">
        <v>0</v>
      </c>
      <c r="K25" s="251">
        <v>0</v>
      </c>
      <c r="L25" s="251">
        <v>0</v>
      </c>
      <c r="M25" s="251">
        <v>0</v>
      </c>
      <c r="N25" s="251">
        <v>0</v>
      </c>
      <c r="O25" s="251">
        <v>0</v>
      </c>
      <c r="P25" s="251">
        <v>0</v>
      </c>
      <c r="Q25" s="251">
        <v>0</v>
      </c>
      <c r="R25" s="251">
        <v>0</v>
      </c>
      <c r="S25" s="59"/>
      <c r="T25" s="270"/>
    </row>
    <row r="26" spans="1:20" s="46" customFormat="1" ht="15" customHeight="1" thickBot="1">
      <c r="A26" s="103">
        <v>26</v>
      </c>
      <c r="B26" s="86"/>
      <c r="C26" s="217"/>
      <c r="D26" s="217"/>
      <c r="E26" s="161"/>
      <c r="F26" s="166"/>
      <c r="G26" s="166"/>
      <c r="H26" s="166"/>
      <c r="I26" s="166"/>
      <c r="J26" s="166"/>
      <c r="K26" s="166"/>
      <c r="L26" s="166"/>
      <c r="M26" s="166"/>
      <c r="N26" s="166"/>
      <c r="O26" s="166"/>
      <c r="P26" s="166"/>
      <c r="Q26" s="166"/>
      <c r="R26" s="166"/>
      <c r="S26" s="59"/>
      <c r="T26" s="270"/>
    </row>
    <row r="27" spans="1:20" s="46" customFormat="1" ht="15" customHeight="1" thickBot="1">
      <c r="A27" s="103">
        <v>27</v>
      </c>
      <c r="B27" s="86"/>
      <c r="C27" s="217"/>
      <c r="D27" s="217"/>
      <c r="E27" s="161" t="s">
        <v>547</v>
      </c>
      <c r="F27" s="166"/>
      <c r="G27" s="166"/>
      <c r="H27" s="252">
        <f>H21+H23-H24+H25</f>
        <v>18459.439999999999</v>
      </c>
      <c r="I27" s="252">
        <f t="shared" ref="I27:R27" si="3">I21+I23-I24+I25</f>
        <v>12911.84424</v>
      </c>
      <c r="J27" s="252">
        <f t="shared" si="3"/>
        <v>9355.0442399999993</v>
      </c>
      <c r="K27" s="252">
        <f t="shared" si="3"/>
        <v>8979.6842399999987</v>
      </c>
      <c r="L27" s="252">
        <f t="shared" si="3"/>
        <v>10018.085039999998</v>
      </c>
      <c r="M27" s="252">
        <f t="shared" si="3"/>
        <v>7157.0470559999994</v>
      </c>
      <c r="N27" s="253">
        <f t="shared" si="3"/>
        <v>7793.5903123199987</v>
      </c>
      <c r="O27" s="252">
        <f t="shared" si="3"/>
        <v>6725.694433766399</v>
      </c>
      <c r="P27" s="252">
        <f t="shared" si="3"/>
        <v>6845.0386376417273</v>
      </c>
      <c r="Q27" s="252">
        <f t="shared" si="3"/>
        <v>6435.9617255945632</v>
      </c>
      <c r="R27" s="252">
        <f t="shared" si="3"/>
        <v>6685.7220753064521</v>
      </c>
      <c r="S27" s="59"/>
      <c r="T27" s="270"/>
    </row>
    <row r="28" spans="1:20" s="45" customFormat="1" ht="15" customHeight="1">
      <c r="A28" s="103">
        <v>28</v>
      </c>
      <c r="B28" s="86"/>
      <c r="C28" s="217"/>
      <c r="D28" s="217"/>
      <c r="E28" s="161"/>
      <c r="F28" s="166"/>
      <c r="G28" s="166"/>
      <c r="H28" s="166"/>
      <c r="I28" s="166"/>
      <c r="J28" s="166"/>
      <c r="K28" s="166"/>
      <c r="L28" s="166"/>
      <c r="M28" s="166"/>
      <c r="N28" s="166"/>
      <c r="O28" s="166"/>
      <c r="P28" s="166"/>
      <c r="Q28" s="166"/>
      <c r="R28" s="166"/>
      <c r="S28" s="59"/>
      <c r="T28" s="270"/>
    </row>
    <row r="29" spans="1:20" s="45" customFormat="1" ht="15" customHeight="1">
      <c r="A29" s="103">
        <v>29</v>
      </c>
      <c r="B29" s="86"/>
      <c r="C29" s="217"/>
      <c r="D29" s="217"/>
      <c r="E29" s="161"/>
      <c r="F29" s="217" t="s">
        <v>546</v>
      </c>
      <c r="G29" s="166"/>
      <c r="H29" s="251">
        <v>21295.440000000002</v>
      </c>
      <c r="I29" s="251">
        <v>14351.4</v>
      </c>
      <c r="J29" s="251">
        <v>11041.5</v>
      </c>
      <c r="K29" s="251">
        <v>10766.099999999999</v>
      </c>
      <c r="L29" s="251">
        <v>12185.939999999999</v>
      </c>
      <c r="M29" s="251">
        <v>9146.34</v>
      </c>
      <c r="N29" s="251">
        <v>10038.84</v>
      </c>
      <c r="O29" s="251">
        <v>9029.0399999999991</v>
      </c>
      <c r="P29" s="251">
        <v>9222.84</v>
      </c>
      <c r="Q29" s="251">
        <v>8868.9000000000015</v>
      </c>
      <c r="R29" s="251">
        <v>9174.9</v>
      </c>
      <c r="S29" s="59"/>
      <c r="T29" s="270"/>
    </row>
    <row r="30" spans="1:20" s="46" customFormat="1" ht="32.25" customHeight="1">
      <c r="A30" s="103">
        <v>30</v>
      </c>
      <c r="B30" s="86"/>
      <c r="C30" s="217"/>
      <c r="D30" s="217"/>
      <c r="E30" s="169"/>
      <c r="F30" s="169"/>
      <c r="G30" s="169"/>
      <c r="H30" s="218" t="s">
        <v>245</v>
      </c>
      <c r="I30" s="218" t="s">
        <v>467</v>
      </c>
      <c r="J30" s="218" t="s">
        <v>468</v>
      </c>
      <c r="K30" s="218" t="s">
        <v>469</v>
      </c>
      <c r="L30" s="218" t="s">
        <v>470</v>
      </c>
      <c r="M30" s="218" t="s">
        <v>471</v>
      </c>
      <c r="N30" s="207" t="s">
        <v>473</v>
      </c>
      <c r="O30" s="218" t="s">
        <v>474</v>
      </c>
      <c r="P30" s="218" t="s">
        <v>475</v>
      </c>
      <c r="Q30" s="218" t="s">
        <v>476</v>
      </c>
      <c r="R30" s="218" t="s">
        <v>477</v>
      </c>
      <c r="S30" s="59"/>
      <c r="T30" s="270"/>
    </row>
    <row r="31" spans="1:20" s="58" customFormat="1" ht="15.75" customHeight="1">
      <c r="A31" s="103"/>
      <c r="B31" s="86"/>
      <c r="C31" s="217"/>
      <c r="D31" s="217"/>
      <c r="E31" s="169"/>
      <c r="F31" s="169"/>
      <c r="G31" s="279" t="str">
        <f>IF(ISNUMBER(CoverSheet!$C$12),"for year ended","")</f>
        <v>for year ended</v>
      </c>
      <c r="H31" s="187">
        <f>IF(ISNUMBER(CoverSheet!$C$12),DATE(YEAR(CoverSheet!$C$12),MONTH(CoverSheet!$C$12),DAY(CoverSheet!$C$12))-1,"")</f>
        <v>41729</v>
      </c>
      <c r="I31" s="187">
        <f>IF(ISNUMBER(CoverSheet!$C$12),DATE(YEAR(CoverSheet!$C$12)+1,MONTH(CoverSheet!$C$12),DAY(CoverSheet!$C$12))-1,"")</f>
        <v>42094</v>
      </c>
      <c r="J31" s="187">
        <f>IF(ISNUMBER(CoverSheet!$C$12),DATE(YEAR(CoverSheet!$C$12)+2,MONTH(CoverSheet!$C$12),DAY(CoverSheet!$C$12))-1,"")</f>
        <v>42460</v>
      </c>
      <c r="K31" s="187">
        <f>IF(ISNUMBER(CoverSheet!$C$12),DATE(YEAR(CoverSheet!$C$12)+3,MONTH(CoverSheet!$C$12),DAY(CoverSheet!$C$12))-1,"")</f>
        <v>42825</v>
      </c>
      <c r="L31" s="187">
        <f>IF(ISNUMBER(CoverSheet!$C$12),DATE(YEAR(CoverSheet!$C$12)+4,MONTH(CoverSheet!$C$12),DAY(CoverSheet!$C$12))-1,"")</f>
        <v>43190</v>
      </c>
      <c r="M31" s="187">
        <f>IF(ISNUMBER(CoverSheet!$C$12),DATE(YEAR(CoverSheet!$C$12)+5,MONTH(CoverSheet!$C$12),DAY(CoverSheet!$C$12))-1,"")</f>
        <v>43555</v>
      </c>
      <c r="N31" s="187">
        <f>IF(ISNUMBER(CoverSheet!$C$12),DATE(YEAR(CoverSheet!$C$12)+6,MONTH(CoverSheet!$C$12),DAY(CoverSheet!$C$12))-1,"")</f>
        <v>43921</v>
      </c>
      <c r="O31" s="187">
        <f>IF(ISNUMBER(CoverSheet!$C$12),DATE(YEAR(CoverSheet!$C$12)+7,MONTH(CoverSheet!$C$12),DAY(CoverSheet!$C$12))-1,"")</f>
        <v>44286</v>
      </c>
      <c r="P31" s="187">
        <f>IF(ISNUMBER(CoverSheet!$C$12),DATE(YEAR(CoverSheet!$C$12)+8,MONTH(CoverSheet!$C$12),DAY(CoverSheet!$C$12))-1,"")</f>
        <v>44651</v>
      </c>
      <c r="Q31" s="187">
        <f>IF(ISNUMBER(CoverSheet!$C$12),DATE(YEAR(CoverSheet!$C$12)+9,MONTH(CoverSheet!$C$12),DAY(CoverSheet!$C$12))-1,"")</f>
        <v>45016</v>
      </c>
      <c r="R31" s="187">
        <f>IF(ISNUMBER(CoverSheet!$C$12),DATE(YEAR(CoverSheet!$C$12)+10,MONTH(CoverSheet!$C$12),DAY(CoverSheet!$C$12))-1,"")</f>
        <v>45382</v>
      </c>
      <c r="S31" s="59"/>
      <c r="T31" s="270"/>
    </row>
    <row r="32" spans="1:20" s="52" customFormat="1" ht="25.5" customHeight="1">
      <c r="A32" s="103">
        <v>32</v>
      </c>
      <c r="B32" s="86"/>
      <c r="C32" s="217"/>
      <c r="D32" s="219"/>
      <c r="E32" s="166"/>
      <c r="F32" s="166"/>
      <c r="G32" s="279"/>
      <c r="H32" s="188" t="s">
        <v>486</v>
      </c>
      <c r="I32" s="166"/>
      <c r="J32" s="166"/>
      <c r="K32" s="166"/>
      <c r="L32" s="166"/>
      <c r="M32" s="166"/>
      <c r="N32" s="166"/>
      <c r="O32" s="166"/>
      <c r="P32" s="166"/>
      <c r="Q32" s="166"/>
      <c r="R32" s="192"/>
      <c r="S32" s="59"/>
      <c r="T32" s="270"/>
    </row>
    <row r="33" spans="1:20" s="52" customFormat="1" ht="15" customHeight="1">
      <c r="A33" s="103">
        <v>33</v>
      </c>
      <c r="B33" s="86"/>
      <c r="C33" s="217"/>
      <c r="D33" s="217"/>
      <c r="E33" s="162"/>
      <c r="F33" s="217" t="s">
        <v>483</v>
      </c>
      <c r="G33" s="162"/>
      <c r="H33" s="254">
        <f t="shared" ref="H33:M33" si="4">H81</f>
        <v>2703</v>
      </c>
      <c r="I33" s="254">
        <f t="shared" si="4"/>
        <v>2890</v>
      </c>
      <c r="J33" s="254">
        <f t="shared" si="4"/>
        <v>2850</v>
      </c>
      <c r="K33" s="254">
        <f t="shared" si="4"/>
        <v>2850</v>
      </c>
      <c r="L33" s="254">
        <f t="shared" si="4"/>
        <v>2850</v>
      </c>
      <c r="M33" s="254">
        <f t="shared" si="4"/>
        <v>2850</v>
      </c>
      <c r="N33" s="251">
        <v>2850</v>
      </c>
      <c r="O33" s="251">
        <v>2850</v>
      </c>
      <c r="P33" s="251">
        <v>2850</v>
      </c>
      <c r="Q33" s="251">
        <v>2850</v>
      </c>
      <c r="R33" s="251">
        <v>2850</v>
      </c>
      <c r="S33" s="59"/>
      <c r="T33" s="270" t="s">
        <v>558</v>
      </c>
    </row>
    <row r="34" spans="1:20" s="26" customFormat="1" ht="15" customHeight="1">
      <c r="A34" s="103">
        <v>34</v>
      </c>
      <c r="B34" s="86"/>
      <c r="C34" s="217"/>
      <c r="D34" s="217"/>
      <c r="E34" s="169"/>
      <c r="F34" s="217" t="s">
        <v>249</v>
      </c>
      <c r="G34" s="169"/>
      <c r="H34" s="254">
        <f t="shared" ref="H34:M34" si="5">H92</f>
        <v>9227.9399999999987</v>
      </c>
      <c r="I34" s="254">
        <f t="shared" si="5"/>
        <v>4405</v>
      </c>
      <c r="J34" s="254">
        <f t="shared" si="5"/>
        <v>3030</v>
      </c>
      <c r="K34" s="254">
        <f t="shared" si="5"/>
        <v>2730</v>
      </c>
      <c r="L34" s="254">
        <f t="shared" si="5"/>
        <v>4530</v>
      </c>
      <c r="M34" s="254">
        <f t="shared" si="5"/>
        <v>1030</v>
      </c>
      <c r="N34" s="251">
        <v>1020</v>
      </c>
      <c r="O34" s="251">
        <v>1030</v>
      </c>
      <c r="P34" s="251">
        <v>1020</v>
      </c>
      <c r="Q34" s="251">
        <v>920</v>
      </c>
      <c r="R34" s="251">
        <v>1305</v>
      </c>
      <c r="S34" s="59"/>
      <c r="T34" s="270" t="s">
        <v>559</v>
      </c>
    </row>
    <row r="35" spans="1:20" s="52" customFormat="1" ht="15" customHeight="1">
      <c r="A35" s="103">
        <v>35</v>
      </c>
      <c r="B35" s="86"/>
      <c r="C35" s="217"/>
      <c r="D35" s="217"/>
      <c r="E35" s="169"/>
      <c r="F35" s="217" t="s">
        <v>250</v>
      </c>
      <c r="G35" s="169"/>
      <c r="H35" s="254">
        <f t="shared" ref="H35:M35" si="6">H106</f>
        <v>3524</v>
      </c>
      <c r="I35" s="254">
        <f t="shared" si="6"/>
        <v>4760</v>
      </c>
      <c r="J35" s="254">
        <f t="shared" si="6"/>
        <v>3705</v>
      </c>
      <c r="K35" s="254">
        <f t="shared" si="6"/>
        <v>4085</v>
      </c>
      <c r="L35" s="254">
        <f t="shared" si="6"/>
        <v>4127</v>
      </c>
      <c r="M35" s="254">
        <f t="shared" si="6"/>
        <v>4597</v>
      </c>
      <c r="N35" s="251">
        <v>5602</v>
      </c>
      <c r="O35" s="251">
        <v>4602</v>
      </c>
      <c r="P35" s="251">
        <v>4802</v>
      </c>
      <c r="Q35" s="251">
        <v>4590</v>
      </c>
      <c r="R35" s="251">
        <v>4470</v>
      </c>
      <c r="S35" s="59"/>
      <c r="T35" s="270" t="s">
        <v>560</v>
      </c>
    </row>
    <row r="36" spans="1:20" s="52" customFormat="1" ht="15" customHeight="1">
      <c r="A36" s="103">
        <v>36</v>
      </c>
      <c r="B36" s="86"/>
      <c r="C36" s="217"/>
      <c r="D36" s="217"/>
      <c r="E36" s="169"/>
      <c r="F36" s="217" t="s">
        <v>251</v>
      </c>
      <c r="G36" s="169"/>
      <c r="H36" s="254">
        <f t="shared" ref="H36:M36" si="7">H118</f>
        <v>0</v>
      </c>
      <c r="I36" s="254">
        <f t="shared" si="7"/>
        <v>150</v>
      </c>
      <c r="J36" s="254">
        <f t="shared" si="7"/>
        <v>0</v>
      </c>
      <c r="K36" s="254">
        <f t="shared" si="7"/>
        <v>0</v>
      </c>
      <c r="L36" s="254">
        <f t="shared" si="7"/>
        <v>0</v>
      </c>
      <c r="M36" s="254">
        <f t="shared" si="7"/>
        <v>0</v>
      </c>
      <c r="N36" s="251">
        <v>0</v>
      </c>
      <c r="O36" s="251">
        <v>0</v>
      </c>
      <c r="P36" s="251">
        <v>0</v>
      </c>
      <c r="Q36" s="251">
        <v>0</v>
      </c>
      <c r="R36" s="251">
        <v>0</v>
      </c>
      <c r="S36" s="59"/>
      <c r="T36" s="270" t="s">
        <v>561</v>
      </c>
    </row>
    <row r="37" spans="1:20" s="58" customFormat="1" ht="15" customHeight="1">
      <c r="A37" s="103">
        <v>37</v>
      </c>
      <c r="B37" s="86"/>
      <c r="C37" s="217"/>
      <c r="D37" s="217"/>
      <c r="E37" s="169"/>
      <c r="F37" s="217" t="s">
        <v>260</v>
      </c>
      <c r="G37" s="169"/>
      <c r="H37" s="162"/>
      <c r="I37" s="162"/>
      <c r="J37" s="166"/>
      <c r="K37" s="166"/>
      <c r="L37" s="166"/>
      <c r="M37" s="162"/>
      <c r="N37" s="166"/>
      <c r="O37" s="162"/>
      <c r="P37" s="162"/>
      <c r="Q37" s="166"/>
      <c r="R37" s="166"/>
      <c r="S37" s="59"/>
      <c r="T37" s="270"/>
    </row>
    <row r="38" spans="1:20" s="52" customFormat="1" ht="15" customHeight="1">
      <c r="A38" s="103">
        <v>38</v>
      </c>
      <c r="B38" s="86"/>
      <c r="C38" s="217"/>
      <c r="D38" s="217"/>
      <c r="E38" s="169"/>
      <c r="F38" s="243" t="s">
        <v>57</v>
      </c>
      <c r="G38" s="169"/>
      <c r="H38" s="254">
        <f t="shared" ref="H38:M38" si="8">H139</f>
        <v>5840.5</v>
      </c>
      <c r="I38" s="254">
        <f t="shared" si="8"/>
        <v>995</v>
      </c>
      <c r="J38" s="254">
        <f t="shared" si="8"/>
        <v>890</v>
      </c>
      <c r="K38" s="254">
        <f t="shared" si="8"/>
        <v>690</v>
      </c>
      <c r="L38" s="254">
        <f t="shared" si="8"/>
        <v>340</v>
      </c>
      <c r="M38" s="254">
        <f t="shared" si="8"/>
        <v>390</v>
      </c>
      <c r="N38" s="251">
        <v>270</v>
      </c>
      <c r="O38" s="251">
        <v>270</v>
      </c>
      <c r="P38" s="251">
        <v>270</v>
      </c>
      <c r="Q38" s="251">
        <v>235</v>
      </c>
      <c r="R38" s="251">
        <v>270</v>
      </c>
      <c r="S38" s="59"/>
      <c r="T38" s="270" t="s">
        <v>556</v>
      </c>
    </row>
    <row r="39" spans="1:20" s="52" customFormat="1" ht="15" customHeight="1">
      <c r="A39" s="103">
        <v>39</v>
      </c>
      <c r="B39" s="86"/>
      <c r="C39" s="217"/>
      <c r="D39" s="217"/>
      <c r="E39" s="169"/>
      <c r="F39" s="243" t="s">
        <v>87</v>
      </c>
      <c r="G39" s="169"/>
      <c r="H39" s="254">
        <f t="shared" ref="H39:M39" si="9">H152</f>
        <v>0</v>
      </c>
      <c r="I39" s="254">
        <f t="shared" si="9"/>
        <v>0</v>
      </c>
      <c r="J39" s="254">
        <f t="shared" si="9"/>
        <v>0</v>
      </c>
      <c r="K39" s="254">
        <f t="shared" si="9"/>
        <v>0</v>
      </c>
      <c r="L39" s="254">
        <f t="shared" si="9"/>
        <v>0</v>
      </c>
      <c r="M39" s="254">
        <f t="shared" si="9"/>
        <v>0</v>
      </c>
      <c r="N39" s="251">
        <v>0</v>
      </c>
      <c r="O39" s="251">
        <v>0</v>
      </c>
      <c r="P39" s="251">
        <v>0</v>
      </c>
      <c r="Q39" s="251">
        <v>0</v>
      </c>
      <c r="R39" s="251">
        <v>0</v>
      </c>
      <c r="S39" s="59"/>
      <c r="T39" s="270" t="s">
        <v>562</v>
      </c>
    </row>
    <row r="40" spans="1:20" s="52" customFormat="1" ht="15" customHeight="1" thickBot="1">
      <c r="A40" s="103">
        <v>40</v>
      </c>
      <c r="B40" s="86"/>
      <c r="C40" s="217"/>
      <c r="D40" s="217"/>
      <c r="E40" s="169"/>
      <c r="F40" s="243" t="s">
        <v>306</v>
      </c>
      <c r="G40" s="169"/>
      <c r="H40" s="254">
        <f t="shared" ref="H40:M40" si="10">H167</f>
        <v>0</v>
      </c>
      <c r="I40" s="254">
        <f t="shared" si="10"/>
        <v>870</v>
      </c>
      <c r="J40" s="254">
        <f t="shared" si="10"/>
        <v>350</v>
      </c>
      <c r="K40" s="254">
        <f t="shared" si="10"/>
        <v>200</v>
      </c>
      <c r="L40" s="254">
        <f t="shared" si="10"/>
        <v>100</v>
      </c>
      <c r="M40" s="254">
        <f t="shared" si="10"/>
        <v>100</v>
      </c>
      <c r="N40" s="251">
        <v>100</v>
      </c>
      <c r="O40" s="251">
        <v>100</v>
      </c>
      <c r="P40" s="251">
        <v>100</v>
      </c>
      <c r="Q40" s="251">
        <v>100</v>
      </c>
      <c r="R40" s="251">
        <v>100</v>
      </c>
      <c r="S40" s="59"/>
      <c r="T40" s="270" t="s">
        <v>563</v>
      </c>
    </row>
    <row r="41" spans="1:20" s="52" customFormat="1" ht="15" customHeight="1" thickBot="1">
      <c r="A41" s="103">
        <v>41</v>
      </c>
      <c r="B41" s="86"/>
      <c r="C41" s="217"/>
      <c r="D41" s="217"/>
      <c r="E41" s="105"/>
      <c r="F41" s="105" t="s">
        <v>259</v>
      </c>
      <c r="G41" s="169"/>
      <c r="H41" s="252">
        <f>SUM(H38:H40)</f>
        <v>5840.5</v>
      </c>
      <c r="I41" s="252">
        <f t="shared" ref="I41:R41" si="11">SUM(I38:I40)</f>
        <v>1865</v>
      </c>
      <c r="J41" s="252">
        <f t="shared" si="11"/>
        <v>1240</v>
      </c>
      <c r="K41" s="252">
        <f t="shared" si="11"/>
        <v>890</v>
      </c>
      <c r="L41" s="252">
        <f t="shared" si="11"/>
        <v>440</v>
      </c>
      <c r="M41" s="252">
        <f t="shared" si="11"/>
        <v>490</v>
      </c>
      <c r="N41" s="253">
        <f t="shared" si="11"/>
        <v>370</v>
      </c>
      <c r="O41" s="252">
        <f t="shared" si="11"/>
        <v>370</v>
      </c>
      <c r="P41" s="252">
        <f t="shared" si="11"/>
        <v>370</v>
      </c>
      <c r="Q41" s="252">
        <f t="shared" si="11"/>
        <v>335</v>
      </c>
      <c r="R41" s="252">
        <f t="shared" si="11"/>
        <v>370</v>
      </c>
      <c r="S41" s="59"/>
      <c r="T41" s="270"/>
    </row>
    <row r="42" spans="1:20" s="128" customFormat="1" ht="15" customHeight="1" thickBot="1">
      <c r="A42" s="103">
        <v>42</v>
      </c>
      <c r="B42" s="86"/>
      <c r="C42" s="217"/>
      <c r="D42" s="217"/>
      <c r="E42" s="105" t="s">
        <v>554</v>
      </c>
      <c r="F42" s="105"/>
      <c r="G42" s="169"/>
      <c r="H42" s="252">
        <f>H33+H34+H35+H36+H41</f>
        <v>21295.439999999999</v>
      </c>
      <c r="I42" s="252">
        <f t="shared" ref="I42:R42" si="12">I33+I34+I35+I36+I41</f>
        <v>14070</v>
      </c>
      <c r="J42" s="252">
        <f t="shared" si="12"/>
        <v>10825</v>
      </c>
      <c r="K42" s="252">
        <f t="shared" si="12"/>
        <v>10555</v>
      </c>
      <c r="L42" s="252">
        <f t="shared" si="12"/>
        <v>11947</v>
      </c>
      <c r="M42" s="252">
        <f t="shared" si="12"/>
        <v>8967</v>
      </c>
      <c r="N42" s="253">
        <f t="shared" si="12"/>
        <v>9842</v>
      </c>
      <c r="O42" s="252">
        <f t="shared" si="12"/>
        <v>8852</v>
      </c>
      <c r="P42" s="252">
        <f t="shared" si="12"/>
        <v>9042</v>
      </c>
      <c r="Q42" s="252">
        <f t="shared" si="12"/>
        <v>8695</v>
      </c>
      <c r="R42" s="252">
        <f t="shared" si="12"/>
        <v>8995</v>
      </c>
      <c r="S42" s="59"/>
      <c r="T42" s="270"/>
    </row>
    <row r="43" spans="1:20" s="52" customFormat="1" ht="15" customHeight="1" thickBot="1">
      <c r="A43" s="103">
        <v>43</v>
      </c>
      <c r="B43" s="86"/>
      <c r="C43" s="217"/>
      <c r="D43" s="217"/>
      <c r="E43" s="161"/>
      <c r="F43" s="217" t="s">
        <v>465</v>
      </c>
      <c r="G43" s="169"/>
      <c r="H43" s="254">
        <f t="shared" ref="H43:M43" si="13">H195</f>
        <v>1312</v>
      </c>
      <c r="I43" s="254">
        <f t="shared" si="13"/>
        <v>941.61200000000008</v>
      </c>
      <c r="J43" s="254">
        <f t="shared" si="13"/>
        <v>746.61199999999997</v>
      </c>
      <c r="K43" s="254">
        <f t="shared" si="13"/>
        <v>696.61199999999997</v>
      </c>
      <c r="L43" s="254">
        <f t="shared" si="13"/>
        <v>371.61199999999997</v>
      </c>
      <c r="M43" s="254">
        <f t="shared" si="13"/>
        <v>596.61199999999997</v>
      </c>
      <c r="N43" s="251">
        <v>396.61200000000002</v>
      </c>
      <c r="O43" s="251">
        <v>391.61200000000002</v>
      </c>
      <c r="P43" s="251">
        <v>371.61200000000002</v>
      </c>
      <c r="Q43" s="251">
        <v>371.61200000000002</v>
      </c>
      <c r="R43" s="251">
        <v>371.61200000000002</v>
      </c>
      <c r="S43" s="59"/>
      <c r="T43" s="270" t="s">
        <v>564</v>
      </c>
    </row>
    <row r="44" spans="1:20" s="52" customFormat="1" ht="15" customHeight="1" thickBot="1">
      <c r="A44" s="103">
        <v>44</v>
      </c>
      <c r="B44" s="86"/>
      <c r="C44" s="217"/>
      <c r="D44" s="217"/>
      <c r="E44" s="161" t="s">
        <v>534</v>
      </c>
      <c r="F44" s="217"/>
      <c r="G44" s="166"/>
      <c r="H44" s="252">
        <f>H42+H43</f>
        <v>22607.439999999999</v>
      </c>
      <c r="I44" s="252">
        <f t="shared" ref="I44:R44" si="14">I42+I43</f>
        <v>15011.612000000001</v>
      </c>
      <c r="J44" s="252">
        <f t="shared" si="14"/>
        <v>11571.611999999999</v>
      </c>
      <c r="K44" s="252">
        <f t="shared" si="14"/>
        <v>11251.611999999999</v>
      </c>
      <c r="L44" s="252">
        <f t="shared" si="14"/>
        <v>12318.611999999999</v>
      </c>
      <c r="M44" s="252">
        <f t="shared" si="14"/>
        <v>9563.6119999999992</v>
      </c>
      <c r="N44" s="253">
        <f t="shared" si="14"/>
        <v>10238.611999999999</v>
      </c>
      <c r="O44" s="252">
        <f t="shared" si="14"/>
        <v>9243.6119999999992</v>
      </c>
      <c r="P44" s="252">
        <f t="shared" si="14"/>
        <v>9413.6119999999992</v>
      </c>
      <c r="Q44" s="252">
        <f t="shared" si="14"/>
        <v>9066.6119999999992</v>
      </c>
      <c r="R44" s="252">
        <f t="shared" si="14"/>
        <v>9366.6119999999992</v>
      </c>
      <c r="S44" s="59"/>
      <c r="T44" s="270"/>
    </row>
    <row r="45" spans="1:20" s="25" customFormat="1" ht="15" customHeight="1">
      <c r="A45" s="103">
        <v>45</v>
      </c>
      <c r="B45" s="86"/>
      <c r="C45" s="217"/>
      <c r="D45" s="219"/>
      <c r="E45" s="219"/>
      <c r="F45" s="217"/>
      <c r="G45" s="169"/>
      <c r="H45" s="162"/>
      <c r="I45" s="162"/>
      <c r="J45" s="166"/>
      <c r="K45" s="166"/>
      <c r="L45" s="166"/>
      <c r="M45" s="162"/>
      <c r="N45" s="166"/>
      <c r="O45" s="162"/>
      <c r="P45" s="162"/>
      <c r="Q45" s="166"/>
      <c r="R45" s="166"/>
      <c r="S45" s="59"/>
      <c r="T45" s="270"/>
    </row>
    <row r="46" spans="1:20" s="45" customFormat="1" ht="15" customHeight="1">
      <c r="A46" s="103">
        <v>46</v>
      </c>
      <c r="B46" s="86"/>
      <c r="C46" s="178"/>
      <c r="D46" s="159" t="s">
        <v>548</v>
      </c>
      <c r="E46" s="161"/>
      <c r="F46" s="178"/>
      <c r="G46" s="166"/>
      <c r="H46" s="166"/>
      <c r="I46" s="166"/>
      <c r="J46" s="166"/>
      <c r="K46" s="166"/>
      <c r="L46" s="166"/>
      <c r="M46" s="166"/>
      <c r="N46" s="166"/>
      <c r="O46" s="166"/>
      <c r="P46" s="166"/>
      <c r="Q46" s="166"/>
      <c r="R46" s="166"/>
      <c r="S46" s="59"/>
      <c r="T46" s="270"/>
    </row>
    <row r="47" spans="1:20" s="44" customFormat="1" ht="15" customHeight="1">
      <c r="A47" s="103">
        <v>47</v>
      </c>
      <c r="B47" s="86"/>
      <c r="C47" s="178"/>
      <c r="D47" s="178"/>
      <c r="E47" s="161"/>
      <c r="F47" s="178" t="s">
        <v>530</v>
      </c>
      <c r="G47" s="166"/>
      <c r="H47" s="251">
        <v>0</v>
      </c>
      <c r="I47" s="251">
        <v>0</v>
      </c>
      <c r="J47" s="251">
        <v>0</v>
      </c>
      <c r="K47" s="251">
        <v>0</v>
      </c>
      <c r="L47" s="251">
        <v>0</v>
      </c>
      <c r="M47" s="251">
        <v>0</v>
      </c>
      <c r="N47" s="251">
        <v>0</v>
      </c>
      <c r="O47" s="251">
        <v>0</v>
      </c>
      <c r="P47" s="251">
        <v>0</v>
      </c>
      <c r="Q47" s="251">
        <v>0</v>
      </c>
      <c r="R47" s="251">
        <v>0</v>
      </c>
      <c r="S47" s="59"/>
      <c r="T47" s="270"/>
    </row>
    <row r="48" spans="1:20" s="44" customFormat="1" ht="15" customHeight="1">
      <c r="A48" s="103">
        <v>48</v>
      </c>
      <c r="B48" s="86"/>
      <c r="C48" s="217"/>
      <c r="D48" s="217"/>
      <c r="E48" s="161"/>
      <c r="F48" s="217" t="s">
        <v>303</v>
      </c>
      <c r="G48" s="166"/>
      <c r="H48" s="251">
        <v>0</v>
      </c>
      <c r="I48" s="251">
        <v>0</v>
      </c>
      <c r="J48" s="251">
        <v>0</v>
      </c>
      <c r="K48" s="251">
        <v>0</v>
      </c>
      <c r="L48" s="251">
        <v>0</v>
      </c>
      <c r="M48" s="251">
        <v>0</v>
      </c>
      <c r="N48" s="251">
        <v>0</v>
      </c>
      <c r="O48" s="251">
        <v>0</v>
      </c>
      <c r="P48" s="251">
        <v>0</v>
      </c>
      <c r="Q48" s="251">
        <v>0</v>
      </c>
      <c r="R48" s="251">
        <v>0</v>
      </c>
      <c r="S48" s="59"/>
      <c r="T48" s="270"/>
    </row>
    <row r="49" spans="1:20" s="44" customFormat="1" ht="15" customHeight="1">
      <c r="A49" s="103">
        <v>49</v>
      </c>
      <c r="B49" s="86"/>
      <c r="C49" s="217"/>
      <c r="D49" s="217"/>
      <c r="E49" s="161"/>
      <c r="F49" s="217" t="s">
        <v>254</v>
      </c>
      <c r="G49" s="166"/>
      <c r="H49" s="251">
        <v>0</v>
      </c>
      <c r="I49" s="251">
        <v>0</v>
      </c>
      <c r="J49" s="251">
        <v>0</v>
      </c>
      <c r="K49" s="251">
        <v>0</v>
      </c>
      <c r="L49" s="251">
        <v>0</v>
      </c>
      <c r="M49" s="251">
        <v>0</v>
      </c>
      <c r="N49" s="251">
        <v>0</v>
      </c>
      <c r="O49" s="251">
        <v>0</v>
      </c>
      <c r="P49" s="251">
        <v>0</v>
      </c>
      <c r="Q49" s="251">
        <v>0</v>
      </c>
      <c r="R49" s="251">
        <v>0</v>
      </c>
      <c r="S49" s="59"/>
      <c r="T49" s="270"/>
    </row>
    <row r="50" spans="1:20" s="128" customFormat="1" ht="14.25" customHeight="1">
      <c r="A50" s="103"/>
      <c r="B50" s="86"/>
      <c r="C50" s="217"/>
      <c r="D50" s="217"/>
      <c r="E50" s="161"/>
      <c r="F50" s="217"/>
      <c r="G50" s="166"/>
      <c r="H50" s="217"/>
      <c r="I50" s="166"/>
      <c r="J50" s="217"/>
      <c r="K50" s="166"/>
      <c r="L50" s="217"/>
      <c r="M50" s="166"/>
      <c r="N50" s="166"/>
      <c r="O50" s="166"/>
      <c r="P50" s="217"/>
      <c r="Q50" s="166"/>
      <c r="R50" s="217"/>
      <c r="S50" s="59"/>
      <c r="T50" s="270"/>
    </row>
    <row r="51" spans="1:20" s="116" customFormat="1" ht="34.5" customHeight="1">
      <c r="A51" s="103">
        <v>57</v>
      </c>
      <c r="B51" s="86"/>
      <c r="C51" s="217"/>
      <c r="D51" s="217"/>
      <c r="E51" s="161"/>
      <c r="F51" s="217"/>
      <c r="G51" s="169"/>
      <c r="H51" s="186" t="s">
        <v>245</v>
      </c>
      <c r="I51" s="186" t="s">
        <v>467</v>
      </c>
      <c r="J51" s="186" t="s">
        <v>468</v>
      </c>
      <c r="K51" s="186" t="s">
        <v>469</v>
      </c>
      <c r="L51" s="186" t="s">
        <v>470</v>
      </c>
      <c r="M51" s="186" t="s">
        <v>471</v>
      </c>
      <c r="N51" s="218" t="s">
        <v>473</v>
      </c>
      <c r="O51" s="186" t="s">
        <v>474</v>
      </c>
      <c r="P51" s="186" t="s">
        <v>475</v>
      </c>
      <c r="Q51" s="186" t="s">
        <v>476</v>
      </c>
      <c r="R51" s="186" t="s">
        <v>477</v>
      </c>
      <c r="S51" s="59"/>
      <c r="T51" s="270"/>
    </row>
    <row r="52" spans="1:20" s="106" customFormat="1" ht="15" customHeight="1">
      <c r="A52" s="103">
        <v>58</v>
      </c>
      <c r="B52" s="86"/>
      <c r="C52" s="217"/>
      <c r="D52" s="217"/>
      <c r="E52" s="161"/>
      <c r="F52" s="217"/>
      <c r="G52" s="279" t="str">
        <f>IF(ISNUMBER(CoverSheet!$C$12),"for year ended","")</f>
        <v>for year ended</v>
      </c>
      <c r="H52" s="187">
        <f>IF(ISNUMBER(CoverSheet!$C$12),DATE(YEAR(CoverSheet!$C$12),MONTH(CoverSheet!$C$12),DAY(CoverSheet!$C$12))-1,"")</f>
        <v>41729</v>
      </c>
      <c r="I52" s="187">
        <f>IF(ISNUMBER(CoverSheet!$C$12),DATE(YEAR(CoverSheet!$C$12)+1,MONTH(CoverSheet!$C$12),DAY(CoverSheet!$C$12))-1,"")</f>
        <v>42094</v>
      </c>
      <c r="J52" s="187">
        <f>IF(ISNUMBER(CoverSheet!$C$12),DATE(YEAR(CoverSheet!$C$12)+2,MONTH(CoverSheet!$C$12),DAY(CoverSheet!$C$12))-1,"")</f>
        <v>42460</v>
      </c>
      <c r="K52" s="187">
        <f>IF(ISNUMBER(CoverSheet!$C$12),DATE(YEAR(CoverSheet!$C$12)+3,MONTH(CoverSheet!$C$12),DAY(CoverSheet!$C$12))-1,"")</f>
        <v>42825</v>
      </c>
      <c r="L52" s="187">
        <f>IF(ISNUMBER(CoverSheet!$C$12),DATE(YEAR(CoverSheet!$C$12)+4,MONTH(CoverSheet!$C$12),DAY(CoverSheet!$C$12))-1,"")</f>
        <v>43190</v>
      </c>
      <c r="M52" s="187">
        <f>IF(ISNUMBER(CoverSheet!$C$12),DATE(YEAR(CoverSheet!$C$12)+5,MONTH(CoverSheet!$C$12),DAY(CoverSheet!$C$12))-1,"")</f>
        <v>43555</v>
      </c>
      <c r="N52" s="187">
        <f>IF(ISNUMBER(CoverSheet!$C$12),DATE(YEAR(CoverSheet!$C$12)+6,MONTH(CoverSheet!$C$12),DAY(CoverSheet!$C$12))-1,"")</f>
        <v>43921</v>
      </c>
      <c r="O52" s="187">
        <f>IF(ISNUMBER(CoverSheet!$C$12),DATE(YEAR(CoverSheet!$C$12)+7,MONTH(CoverSheet!$C$12),DAY(CoverSheet!$C$12))-1,"")</f>
        <v>44286</v>
      </c>
      <c r="P52" s="187">
        <f>IF(ISNUMBER(CoverSheet!$C$12),DATE(YEAR(CoverSheet!$C$12)+8,MONTH(CoverSheet!$C$12),DAY(CoverSheet!$C$12))-1,"")</f>
        <v>44651</v>
      </c>
      <c r="Q52" s="187">
        <f>IF(ISNUMBER(CoverSheet!$C$12),DATE(YEAR(CoverSheet!$C$12)+9,MONTH(CoverSheet!$C$12),DAY(CoverSheet!$C$12))-1,"")</f>
        <v>45016</v>
      </c>
      <c r="R52" s="187">
        <f>IF(ISNUMBER(CoverSheet!$C$12),DATE(YEAR(CoverSheet!$C$12)+10,MONTH(CoverSheet!$C$12),DAY(CoverSheet!$C$12))-1,"")</f>
        <v>45382</v>
      </c>
      <c r="S52" s="59"/>
      <c r="T52" s="270"/>
    </row>
    <row r="53" spans="1:20" s="52" customFormat="1" ht="15" customHeight="1">
      <c r="A53" s="103">
        <v>59</v>
      </c>
      <c r="B53" s="86"/>
      <c r="C53" s="217"/>
      <c r="D53" s="159" t="s">
        <v>487</v>
      </c>
      <c r="E53" s="166"/>
      <c r="F53" s="166"/>
      <c r="G53" s="166"/>
      <c r="H53" s="193" t="s">
        <v>488</v>
      </c>
      <c r="I53" s="166"/>
      <c r="J53" s="166"/>
      <c r="K53" s="166"/>
      <c r="L53" s="166"/>
      <c r="M53" s="166"/>
      <c r="N53" s="166"/>
      <c r="O53" s="166"/>
      <c r="P53" s="166"/>
      <c r="Q53" s="166"/>
      <c r="R53" s="194"/>
      <c r="S53" s="59"/>
      <c r="T53" s="271"/>
    </row>
    <row r="54" spans="1:20" s="52" customFormat="1" ht="15" customHeight="1">
      <c r="A54" s="103">
        <v>60</v>
      </c>
      <c r="B54" s="86"/>
      <c r="C54" s="217"/>
      <c r="D54" s="217"/>
      <c r="E54" s="162"/>
      <c r="F54" s="217" t="s">
        <v>483</v>
      </c>
      <c r="G54" s="162"/>
      <c r="H54" s="254">
        <f t="shared" ref="H54:R54" si="15">H10-H33</f>
        <v>0</v>
      </c>
      <c r="I54" s="254">
        <f t="shared" si="15"/>
        <v>57.800000000000182</v>
      </c>
      <c r="J54" s="254">
        <f t="shared" si="15"/>
        <v>57</v>
      </c>
      <c r="K54" s="254">
        <f t="shared" si="15"/>
        <v>57</v>
      </c>
      <c r="L54" s="254">
        <f t="shared" si="15"/>
        <v>57</v>
      </c>
      <c r="M54" s="254">
        <f t="shared" si="15"/>
        <v>57</v>
      </c>
      <c r="N54" s="255">
        <f t="shared" si="15"/>
        <v>57</v>
      </c>
      <c r="O54" s="254">
        <f t="shared" si="15"/>
        <v>57</v>
      </c>
      <c r="P54" s="254">
        <f t="shared" si="15"/>
        <v>57</v>
      </c>
      <c r="Q54" s="254">
        <f t="shared" si="15"/>
        <v>57</v>
      </c>
      <c r="R54" s="254">
        <f t="shared" si="15"/>
        <v>57</v>
      </c>
      <c r="S54" s="59"/>
      <c r="T54" s="270"/>
    </row>
    <row r="55" spans="1:20" s="26" customFormat="1" ht="15" customHeight="1">
      <c r="A55" s="103">
        <v>61</v>
      </c>
      <c r="B55" s="86"/>
      <c r="C55" s="217"/>
      <c r="D55" s="217"/>
      <c r="E55" s="169"/>
      <c r="F55" s="217" t="s">
        <v>249</v>
      </c>
      <c r="G55" s="169"/>
      <c r="H55" s="254">
        <f t="shared" ref="H55:R55" si="16">H11-H34</f>
        <v>0</v>
      </c>
      <c r="I55" s="254">
        <f t="shared" si="16"/>
        <v>88.100000000000364</v>
      </c>
      <c r="J55" s="254">
        <f t="shared" si="16"/>
        <v>60.599999999999909</v>
      </c>
      <c r="K55" s="254">
        <f t="shared" si="16"/>
        <v>54.599999999999909</v>
      </c>
      <c r="L55" s="254">
        <f t="shared" si="16"/>
        <v>90.600000000000364</v>
      </c>
      <c r="M55" s="254">
        <f t="shared" si="16"/>
        <v>20.599999999999909</v>
      </c>
      <c r="N55" s="255">
        <f t="shared" si="16"/>
        <v>20.400000000000091</v>
      </c>
      <c r="O55" s="254">
        <f t="shared" si="16"/>
        <v>20.599999999999909</v>
      </c>
      <c r="P55" s="254">
        <f t="shared" si="16"/>
        <v>20.400000000000091</v>
      </c>
      <c r="Q55" s="254">
        <f t="shared" si="16"/>
        <v>18.399999999999977</v>
      </c>
      <c r="R55" s="254">
        <f t="shared" si="16"/>
        <v>26.100000000000136</v>
      </c>
      <c r="S55" s="59"/>
      <c r="T55" s="270"/>
    </row>
    <row r="56" spans="1:20" s="52" customFormat="1" ht="15" customHeight="1">
      <c r="A56" s="103">
        <v>62</v>
      </c>
      <c r="B56" s="86"/>
      <c r="C56" s="217"/>
      <c r="D56" s="217"/>
      <c r="E56" s="169"/>
      <c r="F56" s="217" t="s">
        <v>250</v>
      </c>
      <c r="G56" s="169"/>
      <c r="H56" s="254">
        <f t="shared" ref="H56:R56" si="17">H12-H35</f>
        <v>0</v>
      </c>
      <c r="I56" s="254">
        <f t="shared" si="17"/>
        <v>95.199999999999818</v>
      </c>
      <c r="J56" s="254">
        <f t="shared" si="17"/>
        <v>74.099999999999909</v>
      </c>
      <c r="K56" s="254">
        <f t="shared" si="17"/>
        <v>81.699999999999818</v>
      </c>
      <c r="L56" s="254">
        <f t="shared" si="17"/>
        <v>82.539999999999964</v>
      </c>
      <c r="M56" s="254">
        <f t="shared" si="17"/>
        <v>91.940000000000509</v>
      </c>
      <c r="N56" s="255">
        <f t="shared" si="17"/>
        <v>112.03999999999996</v>
      </c>
      <c r="O56" s="254">
        <f t="shared" si="17"/>
        <v>92.039999999999964</v>
      </c>
      <c r="P56" s="254">
        <f t="shared" si="17"/>
        <v>96.039999999999964</v>
      </c>
      <c r="Q56" s="254">
        <f t="shared" si="17"/>
        <v>91.800000000000182</v>
      </c>
      <c r="R56" s="254">
        <f t="shared" si="17"/>
        <v>89.399999999999636</v>
      </c>
      <c r="S56" s="59"/>
      <c r="T56" s="270"/>
    </row>
    <row r="57" spans="1:20" s="52" customFormat="1" ht="15" customHeight="1">
      <c r="A57" s="103">
        <v>63</v>
      </c>
      <c r="B57" s="86"/>
      <c r="C57" s="217"/>
      <c r="D57" s="217"/>
      <c r="E57" s="169"/>
      <c r="F57" s="217" t="s">
        <v>251</v>
      </c>
      <c r="G57" s="169"/>
      <c r="H57" s="254">
        <f t="shared" ref="H57:R57" si="18">H13-H36</f>
        <v>0</v>
      </c>
      <c r="I57" s="254">
        <f t="shared" si="18"/>
        <v>3</v>
      </c>
      <c r="J57" s="254">
        <f t="shared" si="18"/>
        <v>0</v>
      </c>
      <c r="K57" s="254">
        <f t="shared" si="18"/>
        <v>0</v>
      </c>
      <c r="L57" s="254">
        <f t="shared" si="18"/>
        <v>0</v>
      </c>
      <c r="M57" s="254">
        <f t="shared" si="18"/>
        <v>0</v>
      </c>
      <c r="N57" s="255">
        <f t="shared" si="18"/>
        <v>0</v>
      </c>
      <c r="O57" s="254">
        <f t="shared" si="18"/>
        <v>0</v>
      </c>
      <c r="P57" s="254">
        <f t="shared" si="18"/>
        <v>0</v>
      </c>
      <c r="Q57" s="254">
        <f t="shared" si="18"/>
        <v>0</v>
      </c>
      <c r="R57" s="254">
        <f t="shared" si="18"/>
        <v>0</v>
      </c>
      <c r="S57" s="59"/>
      <c r="T57" s="270"/>
    </row>
    <row r="58" spans="1:20" s="58" customFormat="1" ht="15" customHeight="1">
      <c r="A58" s="103">
        <v>64</v>
      </c>
      <c r="B58" s="86"/>
      <c r="C58" s="217"/>
      <c r="D58" s="217"/>
      <c r="E58" s="169"/>
      <c r="F58" s="217" t="s">
        <v>260</v>
      </c>
      <c r="G58" s="169"/>
      <c r="H58" s="181"/>
      <c r="I58" s="181"/>
      <c r="J58" s="179"/>
      <c r="K58" s="179"/>
      <c r="L58" s="179"/>
      <c r="M58" s="181"/>
      <c r="N58" s="179"/>
      <c r="O58" s="181"/>
      <c r="P58" s="181"/>
      <c r="Q58" s="179"/>
      <c r="R58" s="179"/>
      <c r="S58" s="59"/>
      <c r="T58" s="270"/>
    </row>
    <row r="59" spans="1:20" s="52" customFormat="1" ht="15" customHeight="1">
      <c r="A59" s="103">
        <v>65</v>
      </c>
      <c r="B59" s="86"/>
      <c r="C59" s="217"/>
      <c r="D59" s="217"/>
      <c r="E59" s="169"/>
      <c r="F59" s="243" t="s">
        <v>57</v>
      </c>
      <c r="G59" s="169"/>
      <c r="H59" s="254">
        <f t="shared" ref="H59:R59" si="19">H15-H38</f>
        <v>0</v>
      </c>
      <c r="I59" s="254">
        <f t="shared" si="19"/>
        <v>19.899999999999977</v>
      </c>
      <c r="J59" s="254">
        <f t="shared" si="19"/>
        <v>17.800000000000068</v>
      </c>
      <c r="K59" s="254">
        <f t="shared" si="19"/>
        <v>13.800000000000068</v>
      </c>
      <c r="L59" s="254">
        <f t="shared" si="19"/>
        <v>6.8000000000000114</v>
      </c>
      <c r="M59" s="254">
        <f t="shared" si="19"/>
        <v>7.8000000000000114</v>
      </c>
      <c r="N59" s="255">
        <f t="shared" si="19"/>
        <v>5.3999999999999773</v>
      </c>
      <c r="O59" s="254">
        <f t="shared" si="19"/>
        <v>5.3999999999999773</v>
      </c>
      <c r="P59" s="254">
        <f t="shared" si="19"/>
        <v>5.3999999999999773</v>
      </c>
      <c r="Q59" s="254">
        <f t="shared" si="19"/>
        <v>4.7000000000000171</v>
      </c>
      <c r="R59" s="254">
        <f t="shared" si="19"/>
        <v>5.3999999999999773</v>
      </c>
      <c r="S59" s="59"/>
      <c r="T59" s="270"/>
    </row>
    <row r="60" spans="1:20" s="52" customFormat="1" ht="15" customHeight="1">
      <c r="A60" s="103">
        <v>66</v>
      </c>
      <c r="B60" s="86"/>
      <c r="C60" s="217"/>
      <c r="D60" s="217"/>
      <c r="E60" s="169"/>
      <c r="F60" s="243" t="s">
        <v>87</v>
      </c>
      <c r="G60" s="169"/>
      <c r="H60" s="254">
        <f t="shared" ref="H60:R60" si="20">H16-H39</f>
        <v>0</v>
      </c>
      <c r="I60" s="254">
        <f t="shared" si="20"/>
        <v>0</v>
      </c>
      <c r="J60" s="254">
        <f t="shared" si="20"/>
        <v>0</v>
      </c>
      <c r="K60" s="254">
        <f t="shared" si="20"/>
        <v>0</v>
      </c>
      <c r="L60" s="254">
        <f t="shared" si="20"/>
        <v>0</v>
      </c>
      <c r="M60" s="254">
        <f t="shared" si="20"/>
        <v>0</v>
      </c>
      <c r="N60" s="255">
        <f t="shared" si="20"/>
        <v>0</v>
      </c>
      <c r="O60" s="254">
        <f t="shared" si="20"/>
        <v>0</v>
      </c>
      <c r="P60" s="254">
        <f t="shared" si="20"/>
        <v>0</v>
      </c>
      <c r="Q60" s="254">
        <f t="shared" si="20"/>
        <v>0</v>
      </c>
      <c r="R60" s="254">
        <f t="shared" si="20"/>
        <v>0</v>
      </c>
      <c r="S60" s="59"/>
      <c r="T60" s="270"/>
    </row>
    <row r="61" spans="1:20" s="52" customFormat="1" ht="15" customHeight="1" thickBot="1">
      <c r="A61" s="103">
        <v>67</v>
      </c>
      <c r="B61" s="86"/>
      <c r="C61" s="217"/>
      <c r="D61" s="217"/>
      <c r="E61" s="169"/>
      <c r="F61" s="243" t="s">
        <v>306</v>
      </c>
      <c r="G61" s="169"/>
      <c r="H61" s="254">
        <f t="shared" ref="H61:R61" si="21">H17-H40</f>
        <v>0</v>
      </c>
      <c r="I61" s="254">
        <f t="shared" si="21"/>
        <v>17.399999999999977</v>
      </c>
      <c r="J61" s="254">
        <f t="shared" si="21"/>
        <v>7</v>
      </c>
      <c r="K61" s="254">
        <f t="shared" si="21"/>
        <v>4</v>
      </c>
      <c r="L61" s="254">
        <f t="shared" si="21"/>
        <v>2</v>
      </c>
      <c r="M61" s="254">
        <f t="shared" si="21"/>
        <v>2</v>
      </c>
      <c r="N61" s="256">
        <f t="shared" si="21"/>
        <v>2</v>
      </c>
      <c r="O61" s="254">
        <f t="shared" si="21"/>
        <v>2</v>
      </c>
      <c r="P61" s="254">
        <f t="shared" si="21"/>
        <v>2</v>
      </c>
      <c r="Q61" s="254">
        <f t="shared" si="21"/>
        <v>2</v>
      </c>
      <c r="R61" s="254">
        <f t="shared" si="21"/>
        <v>2</v>
      </c>
      <c r="S61" s="59"/>
      <c r="T61" s="270"/>
    </row>
    <row r="62" spans="1:20" s="52" customFormat="1" ht="15" customHeight="1" thickBot="1">
      <c r="A62" s="103">
        <v>68</v>
      </c>
      <c r="B62" s="86"/>
      <c r="C62" s="217"/>
      <c r="D62" s="217"/>
      <c r="E62" s="105"/>
      <c r="F62" s="105" t="s">
        <v>259</v>
      </c>
      <c r="G62" s="169"/>
      <c r="H62" s="252">
        <f t="shared" ref="H62:R62" si="22">H18-H41</f>
        <v>0</v>
      </c>
      <c r="I62" s="252">
        <f t="shared" si="22"/>
        <v>37.299999999999955</v>
      </c>
      <c r="J62" s="252">
        <f t="shared" si="22"/>
        <v>24.800000000000182</v>
      </c>
      <c r="K62" s="252">
        <f t="shared" si="22"/>
        <v>17.800000000000068</v>
      </c>
      <c r="L62" s="252">
        <f t="shared" si="22"/>
        <v>8.8000000000000114</v>
      </c>
      <c r="M62" s="252">
        <f t="shared" si="22"/>
        <v>9.8000000000000114</v>
      </c>
      <c r="N62" s="253">
        <f t="shared" si="22"/>
        <v>7.3999999999999773</v>
      </c>
      <c r="O62" s="252">
        <f t="shared" si="22"/>
        <v>7.3999999999999773</v>
      </c>
      <c r="P62" s="252">
        <f t="shared" si="22"/>
        <v>7.3999999999999773</v>
      </c>
      <c r="Q62" s="252">
        <f t="shared" si="22"/>
        <v>6.7000000000000455</v>
      </c>
      <c r="R62" s="252">
        <f t="shared" si="22"/>
        <v>7.3999999999999773</v>
      </c>
      <c r="S62" s="59"/>
      <c r="T62" s="270"/>
    </row>
    <row r="63" spans="1:20" s="128" customFormat="1" ht="15" customHeight="1" thickBot="1">
      <c r="A63" s="103">
        <v>69</v>
      </c>
      <c r="B63" s="86"/>
      <c r="C63" s="217"/>
      <c r="D63" s="217"/>
      <c r="E63" s="105" t="s">
        <v>554</v>
      </c>
      <c r="F63" s="105"/>
      <c r="G63" s="169"/>
      <c r="H63" s="252">
        <f>H19-H42</f>
        <v>0</v>
      </c>
      <c r="I63" s="252">
        <f t="shared" ref="I63:R63" si="23">I19-I42</f>
        <v>281.39999999999964</v>
      </c>
      <c r="J63" s="252">
        <f t="shared" si="23"/>
        <v>216.5</v>
      </c>
      <c r="K63" s="252">
        <f t="shared" si="23"/>
        <v>211.09999999999854</v>
      </c>
      <c r="L63" s="252">
        <f t="shared" si="23"/>
        <v>238.93999999999869</v>
      </c>
      <c r="M63" s="252">
        <f t="shared" si="23"/>
        <v>179.34000000000015</v>
      </c>
      <c r="N63" s="253">
        <f>N19-N42</f>
        <v>196.84000000000015</v>
      </c>
      <c r="O63" s="252">
        <f t="shared" si="23"/>
        <v>177.03999999999905</v>
      </c>
      <c r="P63" s="252">
        <f t="shared" si="23"/>
        <v>180.84000000000015</v>
      </c>
      <c r="Q63" s="252">
        <f t="shared" si="23"/>
        <v>173.90000000000146</v>
      </c>
      <c r="R63" s="252">
        <f t="shared" si="23"/>
        <v>179.89999999999964</v>
      </c>
      <c r="S63" s="59"/>
      <c r="T63" s="270"/>
    </row>
    <row r="64" spans="1:20" s="52" customFormat="1" ht="15" customHeight="1" thickBot="1">
      <c r="A64" s="103">
        <v>70</v>
      </c>
      <c r="B64" s="86"/>
      <c r="C64" s="217"/>
      <c r="D64" s="217"/>
      <c r="E64" s="161"/>
      <c r="F64" s="217" t="s">
        <v>465</v>
      </c>
      <c r="G64" s="169"/>
      <c r="H64" s="254">
        <f t="shared" ref="H64:R64" si="24">H20-H43</f>
        <v>0</v>
      </c>
      <c r="I64" s="254">
        <f t="shared" si="24"/>
        <v>18.83224000000007</v>
      </c>
      <c r="J64" s="254">
        <f t="shared" si="24"/>
        <v>14.932239999999979</v>
      </c>
      <c r="K64" s="254">
        <f t="shared" si="24"/>
        <v>13.932239999999979</v>
      </c>
      <c r="L64" s="254">
        <f t="shared" si="24"/>
        <v>7.4322399999999789</v>
      </c>
      <c r="M64" s="254">
        <f t="shared" si="24"/>
        <v>11.932239999999979</v>
      </c>
      <c r="N64" s="257">
        <f t="shared" si="24"/>
        <v>7.9322400000000357</v>
      </c>
      <c r="O64" s="254">
        <f>O20-O43</f>
        <v>7.832240000000013</v>
      </c>
      <c r="P64" s="254">
        <f t="shared" si="24"/>
        <v>7.4322399999999789</v>
      </c>
      <c r="Q64" s="254">
        <f t="shared" si="24"/>
        <v>7.4322399999999789</v>
      </c>
      <c r="R64" s="254">
        <f t="shared" si="24"/>
        <v>7.4322399999999789</v>
      </c>
      <c r="S64" s="59"/>
      <c r="T64" s="270"/>
    </row>
    <row r="65" spans="1:20" s="52" customFormat="1" ht="15" customHeight="1" thickBot="1">
      <c r="A65" s="103">
        <v>71</v>
      </c>
      <c r="B65" s="86"/>
      <c r="C65" s="217"/>
      <c r="D65" s="217"/>
      <c r="E65" s="161" t="s">
        <v>534</v>
      </c>
      <c r="F65" s="217"/>
      <c r="G65" s="166"/>
      <c r="H65" s="252">
        <f>H21-H44</f>
        <v>0</v>
      </c>
      <c r="I65" s="252">
        <f t="shared" ref="I65:R65" si="25">I21-I44</f>
        <v>300.23223999999936</v>
      </c>
      <c r="J65" s="252">
        <f t="shared" si="25"/>
        <v>231.43224000000009</v>
      </c>
      <c r="K65" s="252">
        <f t="shared" si="25"/>
        <v>225.03223999999864</v>
      </c>
      <c r="L65" s="252">
        <f t="shared" si="25"/>
        <v>246.37223999999878</v>
      </c>
      <c r="M65" s="252">
        <f t="shared" si="25"/>
        <v>191.27224000000024</v>
      </c>
      <c r="N65" s="253">
        <f t="shared" si="25"/>
        <v>204.77224000000024</v>
      </c>
      <c r="O65" s="252">
        <f t="shared" si="25"/>
        <v>184.8722400000006</v>
      </c>
      <c r="P65" s="252">
        <f t="shared" si="25"/>
        <v>188.27224000000024</v>
      </c>
      <c r="Q65" s="252">
        <f t="shared" si="25"/>
        <v>181.33224000000155</v>
      </c>
      <c r="R65" s="252">
        <f t="shared" si="25"/>
        <v>187.33223999999973</v>
      </c>
      <c r="S65" s="59"/>
      <c r="T65" s="270"/>
    </row>
    <row r="66" spans="1:20" s="43" customFormat="1">
      <c r="A66" s="103">
        <v>72</v>
      </c>
      <c r="B66" s="86"/>
      <c r="C66" s="217"/>
      <c r="D66" s="217"/>
      <c r="E66" s="166"/>
      <c r="F66" s="166"/>
      <c r="G66" s="166"/>
      <c r="H66" s="337" t="s">
        <v>245</v>
      </c>
      <c r="I66" s="166"/>
      <c r="J66" s="166"/>
      <c r="K66" s="166"/>
      <c r="L66" s="166"/>
      <c r="M66" s="166"/>
      <c r="N66" s="166"/>
      <c r="O66" s="166"/>
      <c r="P66" s="166"/>
      <c r="Q66" s="166"/>
      <c r="R66" s="173"/>
      <c r="S66" s="59"/>
      <c r="T66" s="271"/>
    </row>
    <row r="67" spans="1:20" s="52" customFormat="1" ht="21" customHeight="1">
      <c r="A67" s="103">
        <v>73</v>
      </c>
      <c r="B67" s="86"/>
      <c r="C67" s="166"/>
      <c r="D67" s="166"/>
      <c r="E67" s="166"/>
      <c r="F67" s="166"/>
      <c r="G67" s="166"/>
      <c r="H67" s="338"/>
      <c r="I67" s="186" t="s">
        <v>467</v>
      </c>
      <c r="J67" s="186" t="s">
        <v>468</v>
      </c>
      <c r="K67" s="186" t="s">
        <v>469</v>
      </c>
      <c r="L67" s="186" t="s">
        <v>470</v>
      </c>
      <c r="M67" s="186" t="s">
        <v>471</v>
      </c>
      <c r="N67" s="186"/>
      <c r="O67" s="186"/>
      <c r="P67" s="186"/>
      <c r="Q67" s="186"/>
      <c r="R67" s="186"/>
      <c r="S67" s="59"/>
      <c r="T67" s="270"/>
    </row>
    <row r="68" spans="1:20" s="52" customFormat="1" ht="30" customHeight="1">
      <c r="A68" s="103">
        <v>74</v>
      </c>
      <c r="B68" s="86"/>
      <c r="C68" s="151" t="s">
        <v>481</v>
      </c>
      <c r="D68" s="166"/>
      <c r="E68" s="166"/>
      <c r="F68" s="166"/>
      <c r="G68" s="280" t="str">
        <f>IF(ISNUMBER(CoverSheet!$C$12),"for year ended","")</f>
        <v>for year ended</v>
      </c>
      <c r="H68" s="222">
        <f>IF(ISNUMBER(CoverSheet!$C$12),DATE(YEAR(CoverSheet!$C$12),MONTH(CoverSheet!$C$12),DAY(CoverSheet!$C$12))-1,"")</f>
        <v>41729</v>
      </c>
      <c r="I68" s="222">
        <f>IF(ISNUMBER(CoverSheet!$C$12),DATE(YEAR(CoverSheet!$C$12)+1,MONTH(CoverSheet!$C$12),DAY(CoverSheet!$C$12))-1,"")</f>
        <v>42094</v>
      </c>
      <c r="J68" s="222">
        <f>IF(ISNUMBER(CoverSheet!$C$12),DATE(YEAR(CoverSheet!$C$12)+2,MONTH(CoverSheet!$C$12),DAY(CoverSheet!$C$12))-1,"")</f>
        <v>42460</v>
      </c>
      <c r="K68" s="222">
        <f>IF(ISNUMBER(CoverSheet!$C$12),DATE(YEAR(CoverSheet!$C$12)+3,MONTH(CoverSheet!$C$12),DAY(CoverSheet!$C$12))-1,"")</f>
        <v>42825</v>
      </c>
      <c r="L68" s="222">
        <f>IF(ISNUMBER(CoverSheet!$C$12),DATE(YEAR(CoverSheet!$C$12)+4,MONTH(CoverSheet!$C$12),DAY(CoverSheet!$C$12))-1,"")</f>
        <v>43190</v>
      </c>
      <c r="M68" s="222">
        <f>IF(ISNUMBER(CoverSheet!$C$12),DATE(YEAR(CoverSheet!$C$12)+5,MONTH(CoverSheet!$C$12),DAY(CoverSheet!$C$12))-1,"")</f>
        <v>43555</v>
      </c>
      <c r="N68" s="221"/>
      <c r="O68" s="221"/>
      <c r="P68" s="221"/>
      <c r="Q68" s="221"/>
      <c r="R68" s="221"/>
      <c r="S68" s="59"/>
      <c r="T68" s="270"/>
    </row>
    <row r="69" spans="1:20" s="44" customFormat="1" ht="15" customHeight="1">
      <c r="A69" s="103">
        <v>75</v>
      </c>
      <c r="B69" s="86"/>
      <c r="C69" s="217"/>
      <c r="D69" s="217"/>
      <c r="E69" s="166"/>
      <c r="F69" s="174" t="s">
        <v>527</v>
      </c>
      <c r="G69" s="166"/>
      <c r="H69" s="196" t="s">
        <v>486</v>
      </c>
      <c r="I69" s="166"/>
      <c r="J69" s="166"/>
      <c r="K69" s="166"/>
      <c r="L69" s="166"/>
      <c r="M69" s="220"/>
      <c r="N69" s="166"/>
      <c r="O69" s="166"/>
      <c r="P69" s="166"/>
      <c r="Q69" s="166"/>
      <c r="R69" s="166"/>
      <c r="S69" s="59"/>
      <c r="T69" s="270"/>
    </row>
    <row r="70" spans="1:20" s="27" customFormat="1" ht="15" customHeight="1">
      <c r="A70" s="103">
        <v>76</v>
      </c>
      <c r="B70" s="86"/>
      <c r="C70" s="336"/>
      <c r="D70" s="336"/>
      <c r="E70" s="166"/>
      <c r="F70" s="266" t="s">
        <v>672</v>
      </c>
      <c r="G70" s="166"/>
      <c r="H70" s="251">
        <v>135.15</v>
      </c>
      <c r="I70" s="251">
        <v>144.5</v>
      </c>
      <c r="J70" s="251">
        <v>142.5</v>
      </c>
      <c r="K70" s="251">
        <v>142.5</v>
      </c>
      <c r="L70" s="251">
        <v>142.5</v>
      </c>
      <c r="M70" s="251">
        <v>142.5</v>
      </c>
      <c r="N70" s="166"/>
      <c r="O70" s="166"/>
      <c r="P70" s="166"/>
      <c r="Q70" s="166"/>
      <c r="R70" s="166"/>
      <c r="S70" s="59"/>
      <c r="T70" s="270"/>
    </row>
    <row r="71" spans="1:20" s="323" customFormat="1" ht="15" customHeight="1">
      <c r="A71" s="103"/>
      <c r="B71" s="291" t="s">
        <v>608</v>
      </c>
      <c r="C71" s="292"/>
      <c r="D71" s="322"/>
      <c r="E71" s="166"/>
      <c r="F71" s="266" t="s">
        <v>673</v>
      </c>
      <c r="G71" s="166"/>
      <c r="H71" s="296">
        <v>135.15</v>
      </c>
      <c r="I71" s="296">
        <v>144.5</v>
      </c>
      <c r="J71" s="296">
        <v>142.5</v>
      </c>
      <c r="K71" s="296">
        <v>142.5</v>
      </c>
      <c r="L71" s="296">
        <v>142.5</v>
      </c>
      <c r="M71" s="296">
        <v>142.5</v>
      </c>
      <c r="N71" s="166"/>
      <c r="O71" s="166"/>
      <c r="P71" s="166"/>
      <c r="Q71" s="166"/>
      <c r="R71" s="166"/>
      <c r="S71" s="59"/>
      <c r="T71" s="270"/>
    </row>
    <row r="72" spans="1:20" s="323" customFormat="1" ht="15" customHeight="1">
      <c r="A72" s="103"/>
      <c r="B72" s="291" t="s">
        <v>608</v>
      </c>
      <c r="C72" s="292"/>
      <c r="D72" s="322"/>
      <c r="E72" s="166"/>
      <c r="F72" s="266" t="s">
        <v>674</v>
      </c>
      <c r="G72" s="166"/>
      <c r="H72" s="296">
        <v>135.15</v>
      </c>
      <c r="I72" s="296">
        <v>144.5</v>
      </c>
      <c r="J72" s="296">
        <v>142.5</v>
      </c>
      <c r="K72" s="296">
        <v>142.5</v>
      </c>
      <c r="L72" s="296">
        <v>142.5</v>
      </c>
      <c r="M72" s="296">
        <v>142.5</v>
      </c>
      <c r="N72" s="166"/>
      <c r="O72" s="166"/>
      <c r="P72" s="166"/>
      <c r="Q72" s="166"/>
      <c r="R72" s="166"/>
      <c r="S72" s="59"/>
      <c r="T72" s="270"/>
    </row>
    <row r="73" spans="1:20" s="323" customFormat="1" ht="15" customHeight="1">
      <c r="A73" s="103"/>
      <c r="B73" s="291" t="s">
        <v>608</v>
      </c>
      <c r="C73" s="292"/>
      <c r="D73" s="322"/>
      <c r="E73" s="166"/>
      <c r="F73" s="266" t="s">
        <v>675</v>
      </c>
      <c r="G73" s="166"/>
      <c r="H73" s="296">
        <v>135.15</v>
      </c>
      <c r="I73" s="296">
        <v>144.5</v>
      </c>
      <c r="J73" s="296">
        <v>142.5</v>
      </c>
      <c r="K73" s="296">
        <v>142.5</v>
      </c>
      <c r="L73" s="296">
        <v>142.5</v>
      </c>
      <c r="M73" s="296">
        <v>142.5</v>
      </c>
      <c r="N73" s="166"/>
      <c r="O73" s="166"/>
      <c r="P73" s="166"/>
      <c r="Q73" s="166"/>
      <c r="R73" s="166"/>
      <c r="S73" s="59"/>
      <c r="T73" s="270"/>
    </row>
    <row r="74" spans="1:20" s="323" customFormat="1" ht="15" customHeight="1">
      <c r="A74" s="103"/>
      <c r="B74" s="291" t="s">
        <v>608</v>
      </c>
      <c r="C74" s="292"/>
      <c r="D74" s="322"/>
      <c r="E74" s="166"/>
      <c r="F74" s="266" t="s">
        <v>676</v>
      </c>
      <c r="G74" s="166"/>
      <c r="H74" s="296">
        <v>270.3</v>
      </c>
      <c r="I74" s="296">
        <v>289</v>
      </c>
      <c r="J74" s="296">
        <v>285</v>
      </c>
      <c r="K74" s="296">
        <v>285</v>
      </c>
      <c r="L74" s="296">
        <v>285</v>
      </c>
      <c r="M74" s="296">
        <v>285</v>
      </c>
      <c r="N74" s="166"/>
      <c r="O74" s="166"/>
      <c r="P74" s="166"/>
      <c r="Q74" s="166"/>
      <c r="R74" s="166"/>
      <c r="S74" s="59"/>
      <c r="T74" s="270"/>
    </row>
    <row r="75" spans="1:20" s="323" customFormat="1" ht="15" customHeight="1">
      <c r="A75" s="103"/>
      <c r="B75" s="291" t="s">
        <v>608</v>
      </c>
      <c r="C75" s="292"/>
      <c r="D75" s="322"/>
      <c r="E75" s="166"/>
      <c r="F75" s="266" t="s">
        <v>677</v>
      </c>
      <c r="G75" s="166"/>
      <c r="H75" s="296">
        <v>270.3</v>
      </c>
      <c r="I75" s="296">
        <v>289</v>
      </c>
      <c r="J75" s="296">
        <v>285</v>
      </c>
      <c r="K75" s="296">
        <v>285</v>
      </c>
      <c r="L75" s="296">
        <v>285</v>
      </c>
      <c r="M75" s="296">
        <v>285</v>
      </c>
      <c r="N75" s="166"/>
      <c r="O75" s="166"/>
      <c r="P75" s="166"/>
      <c r="Q75" s="166"/>
      <c r="R75" s="166"/>
      <c r="S75" s="59"/>
      <c r="T75" s="270"/>
    </row>
    <row r="76" spans="1:20" ht="15" customHeight="1">
      <c r="A76" s="103">
        <v>77</v>
      </c>
      <c r="B76" s="86"/>
      <c r="C76" s="336"/>
      <c r="D76" s="336"/>
      <c r="E76" s="166"/>
      <c r="F76" s="266" t="s">
        <v>678</v>
      </c>
      <c r="G76" s="166"/>
      <c r="H76" s="251">
        <v>540.6</v>
      </c>
      <c r="I76" s="251">
        <v>578</v>
      </c>
      <c r="J76" s="251">
        <v>570</v>
      </c>
      <c r="K76" s="251">
        <v>570</v>
      </c>
      <c r="L76" s="251">
        <v>570</v>
      </c>
      <c r="M76" s="251">
        <v>570</v>
      </c>
      <c r="N76" s="166"/>
      <c r="O76" s="166"/>
      <c r="P76" s="166"/>
      <c r="Q76" s="166"/>
      <c r="R76" s="166"/>
      <c r="S76" s="59"/>
      <c r="T76" s="270"/>
    </row>
    <row r="77" spans="1:20" s="45" customFormat="1" ht="15" customHeight="1">
      <c r="A77" s="103">
        <v>78</v>
      </c>
      <c r="B77" s="86"/>
      <c r="C77" s="336"/>
      <c r="D77" s="336"/>
      <c r="E77" s="166"/>
      <c r="F77" s="266" t="s">
        <v>679</v>
      </c>
      <c r="G77" s="166"/>
      <c r="H77" s="251">
        <v>540.6</v>
      </c>
      <c r="I77" s="251">
        <v>578</v>
      </c>
      <c r="J77" s="251">
        <v>570</v>
      </c>
      <c r="K77" s="251">
        <v>570</v>
      </c>
      <c r="L77" s="251">
        <v>570</v>
      </c>
      <c r="M77" s="251">
        <v>570</v>
      </c>
      <c r="N77" s="166"/>
      <c r="O77" s="166"/>
      <c r="P77" s="166"/>
      <c r="Q77" s="166"/>
      <c r="R77" s="166"/>
      <c r="S77" s="59"/>
      <c r="T77" s="270"/>
    </row>
    <row r="78" spans="1:20" s="45" customFormat="1" ht="15" customHeight="1">
      <c r="A78" s="103">
        <v>79</v>
      </c>
      <c r="B78" s="86"/>
      <c r="C78" s="336"/>
      <c r="D78" s="336"/>
      <c r="E78" s="166"/>
      <c r="F78" s="266" t="s">
        <v>680</v>
      </c>
      <c r="G78" s="166"/>
      <c r="H78" s="251">
        <v>540.6</v>
      </c>
      <c r="I78" s="251">
        <v>578</v>
      </c>
      <c r="J78" s="251">
        <v>570</v>
      </c>
      <c r="K78" s="251">
        <v>570</v>
      </c>
      <c r="L78" s="251">
        <v>570</v>
      </c>
      <c r="M78" s="251">
        <v>570</v>
      </c>
      <c r="N78" s="166"/>
      <c r="O78" s="166"/>
      <c r="P78" s="166"/>
      <c r="Q78" s="166"/>
      <c r="R78" s="166"/>
      <c r="S78" s="59"/>
      <c r="T78" s="270"/>
    </row>
    <row r="79" spans="1:20" ht="15" customHeight="1">
      <c r="A79" s="103">
        <v>80</v>
      </c>
      <c r="B79" s="86"/>
      <c r="C79" s="336"/>
      <c r="D79" s="336"/>
      <c r="E79" s="166"/>
      <c r="F79" s="266" t="s">
        <v>681</v>
      </c>
      <c r="G79" s="166"/>
      <c r="H79" s="251">
        <v>0</v>
      </c>
      <c r="I79" s="251">
        <v>0</v>
      </c>
      <c r="J79" s="251">
        <v>0</v>
      </c>
      <c r="K79" s="251">
        <v>0</v>
      </c>
      <c r="L79" s="251">
        <v>0</v>
      </c>
      <c r="M79" s="251">
        <v>0</v>
      </c>
      <c r="N79" s="166"/>
      <c r="O79" s="166" t="s">
        <v>7</v>
      </c>
      <c r="P79" s="166"/>
      <c r="Q79" s="166"/>
      <c r="R79" s="166"/>
      <c r="S79" s="59"/>
      <c r="T79" s="270"/>
    </row>
    <row r="80" spans="1:20" s="49" customFormat="1" ht="15" customHeight="1" thickBot="1">
      <c r="A80" s="103">
        <v>81</v>
      </c>
      <c r="B80" s="86"/>
      <c r="C80" s="217"/>
      <c r="D80" s="217"/>
      <c r="E80" s="169"/>
      <c r="F80" s="148" t="s">
        <v>255</v>
      </c>
      <c r="G80" s="169"/>
      <c r="H80" s="181"/>
      <c r="I80" s="181"/>
      <c r="J80" s="179"/>
      <c r="K80" s="179"/>
      <c r="L80" s="179"/>
      <c r="M80" s="181"/>
      <c r="N80" s="166"/>
      <c r="O80" s="162"/>
      <c r="P80" s="162"/>
      <c r="Q80" s="166"/>
      <c r="R80" s="166"/>
      <c r="S80" s="59"/>
      <c r="T80" s="270"/>
    </row>
    <row r="81" spans="1:20" ht="15" customHeight="1" thickBot="1">
      <c r="A81" s="103">
        <v>82</v>
      </c>
      <c r="B81" s="86"/>
      <c r="C81" s="217"/>
      <c r="D81" s="217"/>
      <c r="E81" s="161" t="s">
        <v>537</v>
      </c>
      <c r="F81" s="161"/>
      <c r="G81" s="166"/>
      <c r="H81" s="252">
        <f t="shared" ref="H81:M81" si="26">SUM(H70:H79)</f>
        <v>2703</v>
      </c>
      <c r="I81" s="252">
        <f t="shared" si="26"/>
        <v>2890</v>
      </c>
      <c r="J81" s="252">
        <f t="shared" si="26"/>
        <v>2850</v>
      </c>
      <c r="K81" s="252">
        <f t="shared" si="26"/>
        <v>2850</v>
      </c>
      <c r="L81" s="252">
        <f t="shared" si="26"/>
        <v>2850</v>
      </c>
      <c r="M81" s="252">
        <f t="shared" si="26"/>
        <v>2850</v>
      </c>
      <c r="N81" s="166"/>
      <c r="O81" s="166"/>
      <c r="P81" s="166"/>
      <c r="Q81" s="166"/>
      <c r="R81" s="166"/>
      <c r="S81" s="59"/>
      <c r="T81" s="270" t="s">
        <v>565</v>
      </c>
    </row>
    <row r="82" spans="1:20" s="44" customFormat="1" ht="15" customHeight="1" thickBot="1">
      <c r="A82" s="103">
        <v>83</v>
      </c>
      <c r="B82" s="86"/>
      <c r="C82" s="217"/>
      <c r="D82" s="165" t="s">
        <v>5</v>
      </c>
      <c r="E82" s="166"/>
      <c r="F82" s="217" t="s">
        <v>489</v>
      </c>
      <c r="G82" s="166"/>
      <c r="H82" s="251">
        <v>526.49975769460502</v>
      </c>
      <c r="I82" s="251">
        <v>492.96375266524524</v>
      </c>
      <c r="J82" s="251">
        <v>644.5080831408776</v>
      </c>
      <c r="K82" s="251">
        <v>674.21468498342017</v>
      </c>
      <c r="L82" s="251">
        <v>607.57200301330886</v>
      </c>
      <c r="M82" s="251">
        <v>825.67591997323541</v>
      </c>
      <c r="N82" s="166"/>
      <c r="O82" s="166"/>
      <c r="P82" s="166"/>
      <c r="Q82" s="166"/>
      <c r="R82" s="166"/>
      <c r="S82" s="59"/>
      <c r="T82" s="270"/>
    </row>
    <row r="83" spans="1:20" s="44" customFormat="1" ht="15" customHeight="1" thickBot="1">
      <c r="A83" s="103">
        <v>84</v>
      </c>
      <c r="B83" s="86"/>
      <c r="C83" s="217"/>
      <c r="D83" s="217"/>
      <c r="E83" s="161" t="s">
        <v>482</v>
      </c>
      <c r="F83" s="161"/>
      <c r="G83" s="166"/>
      <c r="H83" s="252">
        <f>H81-H82</f>
        <v>2176.5002423053947</v>
      </c>
      <c r="I83" s="252">
        <f t="shared" ref="I83:M83" si="27">I81-I82</f>
        <v>2397.036247334755</v>
      </c>
      <c r="J83" s="252">
        <f t="shared" si="27"/>
        <v>2205.4919168591223</v>
      </c>
      <c r="K83" s="252">
        <f t="shared" si="27"/>
        <v>2175.7853150165797</v>
      </c>
      <c r="L83" s="252">
        <f t="shared" si="27"/>
        <v>2242.4279969866911</v>
      </c>
      <c r="M83" s="252">
        <f t="shared" si="27"/>
        <v>2024.3240800267645</v>
      </c>
      <c r="N83" s="166"/>
      <c r="O83" s="166"/>
      <c r="P83" s="166"/>
      <c r="Q83" s="166"/>
      <c r="R83" s="166"/>
      <c r="S83" s="59"/>
      <c r="T83" s="270"/>
    </row>
    <row r="84" spans="1:20" s="52" customFormat="1" ht="30" customHeight="1">
      <c r="A84" s="103">
        <v>85</v>
      </c>
      <c r="B84" s="86"/>
      <c r="C84" s="151" t="s">
        <v>424</v>
      </c>
      <c r="D84" s="166"/>
      <c r="E84" s="166"/>
      <c r="F84" s="166"/>
      <c r="G84" s="166"/>
      <c r="H84" s="221"/>
      <c r="I84" s="221"/>
      <c r="J84" s="221"/>
      <c r="K84" s="221"/>
      <c r="L84" s="221"/>
      <c r="M84" s="221"/>
      <c r="N84" s="221"/>
      <c r="O84" s="221"/>
      <c r="P84" s="221"/>
      <c r="Q84" s="221"/>
      <c r="R84" s="221"/>
      <c r="S84" s="59"/>
      <c r="T84" s="270"/>
    </row>
    <row r="85" spans="1:20" ht="15" customHeight="1">
      <c r="A85" s="103">
        <v>86</v>
      </c>
      <c r="B85" s="86"/>
      <c r="C85" s="217"/>
      <c r="D85" s="217"/>
      <c r="E85" s="166"/>
      <c r="F85" s="217" t="s">
        <v>507</v>
      </c>
      <c r="G85" s="166"/>
      <c r="H85" s="251">
        <v>3570.0000000000005</v>
      </c>
      <c r="I85" s="251">
        <v>30</v>
      </c>
      <c r="J85" s="251">
        <v>0</v>
      </c>
      <c r="K85" s="251">
        <v>0</v>
      </c>
      <c r="L85" s="251">
        <v>3500</v>
      </c>
      <c r="M85" s="251">
        <v>0</v>
      </c>
      <c r="N85" s="166"/>
      <c r="O85" s="166"/>
      <c r="P85" s="166"/>
      <c r="Q85" s="166"/>
      <c r="R85" s="166"/>
      <c r="S85" s="59"/>
      <c r="T85" s="270"/>
    </row>
    <row r="86" spans="1:20" ht="15" customHeight="1">
      <c r="A86" s="103">
        <v>87</v>
      </c>
      <c r="B86" s="86"/>
      <c r="C86" s="217"/>
      <c r="D86" s="217"/>
      <c r="E86" s="166"/>
      <c r="F86" s="217" t="s">
        <v>58</v>
      </c>
      <c r="G86" s="166"/>
      <c r="H86" s="251">
        <v>3111</v>
      </c>
      <c r="I86" s="251">
        <v>2150</v>
      </c>
      <c r="J86" s="251">
        <v>550</v>
      </c>
      <c r="K86" s="251">
        <v>1800</v>
      </c>
      <c r="L86" s="251">
        <v>0</v>
      </c>
      <c r="M86" s="251">
        <v>0</v>
      </c>
      <c r="N86" s="166"/>
      <c r="O86" s="166"/>
      <c r="P86" s="166"/>
      <c r="Q86" s="166"/>
      <c r="R86" s="166"/>
      <c r="S86" s="59"/>
      <c r="T86" s="270"/>
    </row>
    <row r="87" spans="1:20" ht="15" customHeight="1">
      <c r="A87" s="103">
        <v>88</v>
      </c>
      <c r="B87" s="86"/>
      <c r="C87" s="217"/>
      <c r="D87" s="217"/>
      <c r="E87" s="166"/>
      <c r="F87" s="217" t="s">
        <v>246</v>
      </c>
      <c r="G87" s="166"/>
      <c r="H87" s="251">
        <v>1343.34</v>
      </c>
      <c r="I87" s="251">
        <v>925</v>
      </c>
      <c r="J87" s="251">
        <v>1450</v>
      </c>
      <c r="K87" s="251">
        <v>0</v>
      </c>
      <c r="L87" s="251">
        <v>0</v>
      </c>
      <c r="M87" s="251">
        <v>0</v>
      </c>
      <c r="N87" s="166"/>
      <c r="O87" s="166"/>
      <c r="P87" s="166"/>
      <c r="Q87" s="166"/>
      <c r="R87" s="166"/>
      <c r="S87" s="59"/>
      <c r="T87" s="270"/>
    </row>
    <row r="88" spans="1:20" ht="15" customHeight="1">
      <c r="A88" s="103">
        <v>89</v>
      </c>
      <c r="B88" s="86"/>
      <c r="C88" s="217"/>
      <c r="D88" s="217"/>
      <c r="E88" s="166"/>
      <c r="F88" s="217" t="s">
        <v>247</v>
      </c>
      <c r="G88" s="166"/>
      <c r="H88" s="251">
        <v>326.40000000000003</v>
      </c>
      <c r="I88" s="251">
        <v>420</v>
      </c>
      <c r="J88" s="251">
        <v>300</v>
      </c>
      <c r="K88" s="251">
        <v>300</v>
      </c>
      <c r="L88" s="251">
        <v>300</v>
      </c>
      <c r="M88" s="251">
        <v>300</v>
      </c>
      <c r="N88" s="166"/>
      <c r="O88" s="166"/>
      <c r="P88" s="166"/>
      <c r="Q88" s="166"/>
      <c r="R88" s="166"/>
      <c r="S88" s="59"/>
      <c r="T88" s="270"/>
    </row>
    <row r="89" spans="1:20" ht="15" customHeight="1">
      <c r="A89" s="103">
        <v>90</v>
      </c>
      <c r="B89" s="86"/>
      <c r="C89" s="217"/>
      <c r="D89" s="217"/>
      <c r="E89" s="166"/>
      <c r="F89" s="217" t="s">
        <v>248</v>
      </c>
      <c r="G89" s="166"/>
      <c r="H89" s="251">
        <v>397.8</v>
      </c>
      <c r="I89" s="251">
        <v>250</v>
      </c>
      <c r="J89" s="251">
        <v>80</v>
      </c>
      <c r="K89" s="251">
        <v>80</v>
      </c>
      <c r="L89" s="251">
        <v>180</v>
      </c>
      <c r="M89" s="251">
        <v>180</v>
      </c>
      <c r="N89" s="166"/>
      <c r="O89" s="166"/>
      <c r="P89" s="166"/>
      <c r="Q89" s="166"/>
      <c r="R89" s="166"/>
      <c r="S89" s="59"/>
      <c r="T89" s="270"/>
    </row>
    <row r="90" spans="1:20" ht="15" customHeight="1">
      <c r="A90" s="103">
        <v>91</v>
      </c>
      <c r="B90" s="86"/>
      <c r="C90" s="217"/>
      <c r="D90" s="217"/>
      <c r="E90" s="166"/>
      <c r="F90" s="217" t="s">
        <v>72</v>
      </c>
      <c r="G90" s="166"/>
      <c r="H90" s="251">
        <v>204</v>
      </c>
      <c r="I90" s="251">
        <v>230</v>
      </c>
      <c r="J90" s="251">
        <v>250</v>
      </c>
      <c r="K90" s="251">
        <v>250</v>
      </c>
      <c r="L90" s="251">
        <v>250</v>
      </c>
      <c r="M90" s="251">
        <v>250</v>
      </c>
      <c r="N90" s="166"/>
      <c r="O90" s="166"/>
      <c r="P90" s="166"/>
      <c r="Q90" s="166"/>
      <c r="R90" s="166"/>
      <c r="S90" s="59"/>
      <c r="T90" s="270"/>
    </row>
    <row r="91" spans="1:20" ht="15" customHeight="1" thickBot="1">
      <c r="A91" s="103">
        <v>92</v>
      </c>
      <c r="B91" s="86"/>
      <c r="C91" s="217"/>
      <c r="D91" s="217"/>
      <c r="E91" s="166"/>
      <c r="F91" s="217" t="s">
        <v>479</v>
      </c>
      <c r="G91" s="166"/>
      <c r="H91" s="251">
        <v>275.40000000000003</v>
      </c>
      <c r="I91" s="251">
        <v>400</v>
      </c>
      <c r="J91" s="251">
        <v>400</v>
      </c>
      <c r="K91" s="251">
        <v>300</v>
      </c>
      <c r="L91" s="251">
        <v>300</v>
      </c>
      <c r="M91" s="251">
        <v>300</v>
      </c>
      <c r="N91" s="166"/>
      <c r="O91" s="166"/>
      <c r="P91" s="166"/>
      <c r="Q91" s="166"/>
      <c r="R91" s="166"/>
      <c r="S91" s="59"/>
      <c r="T91" s="270"/>
    </row>
    <row r="92" spans="1:20" ht="15" customHeight="1" thickBot="1">
      <c r="A92" s="103">
        <v>93</v>
      </c>
      <c r="B92" s="86"/>
      <c r="C92" s="217"/>
      <c r="D92" s="217"/>
      <c r="E92" s="161" t="s">
        <v>549</v>
      </c>
      <c r="F92" s="217"/>
      <c r="G92" s="166"/>
      <c r="H92" s="252">
        <f t="shared" ref="H92:M92" si="28">SUM(H85:H91)</f>
        <v>9227.9399999999987</v>
      </c>
      <c r="I92" s="252">
        <f t="shared" si="28"/>
        <v>4405</v>
      </c>
      <c r="J92" s="252">
        <f t="shared" si="28"/>
        <v>3030</v>
      </c>
      <c r="K92" s="252">
        <f t="shared" si="28"/>
        <v>2730</v>
      </c>
      <c r="L92" s="252">
        <f t="shared" si="28"/>
        <v>4530</v>
      </c>
      <c r="M92" s="252">
        <f t="shared" si="28"/>
        <v>1030</v>
      </c>
      <c r="N92" s="166"/>
      <c r="O92" s="166"/>
      <c r="P92" s="166"/>
      <c r="Q92" s="166"/>
      <c r="R92" s="166"/>
      <c r="S92" s="59"/>
      <c r="T92" s="270" t="s">
        <v>566</v>
      </c>
    </row>
    <row r="93" spans="1:20" s="106" customFormat="1" ht="15" customHeight="1" thickBot="1">
      <c r="A93" s="103">
        <v>94</v>
      </c>
      <c r="B93" s="86"/>
      <c r="C93" s="217"/>
      <c r="D93" s="165" t="s">
        <v>5</v>
      </c>
      <c r="E93" s="166"/>
      <c r="F93" s="217" t="s">
        <v>490</v>
      </c>
      <c r="G93" s="166"/>
      <c r="H93" s="251">
        <v>1797.4503048539968</v>
      </c>
      <c r="I93" s="251">
        <v>751.38592750533053</v>
      </c>
      <c r="J93" s="251">
        <v>685.21385681293305</v>
      </c>
      <c r="K93" s="251">
        <v>645.82669824727623</v>
      </c>
      <c r="L93" s="251">
        <v>965.71971005273292</v>
      </c>
      <c r="M93" s="251">
        <v>298.40217458681838</v>
      </c>
      <c r="N93" s="166"/>
      <c r="O93" s="166"/>
      <c r="P93" s="166"/>
      <c r="Q93" s="166"/>
      <c r="R93" s="166"/>
      <c r="S93" s="59"/>
      <c r="T93" s="270"/>
    </row>
    <row r="94" spans="1:20" s="106" customFormat="1" ht="15" customHeight="1" thickBot="1">
      <c r="A94" s="103">
        <v>95</v>
      </c>
      <c r="B94" s="86"/>
      <c r="C94" s="217"/>
      <c r="D94" s="217"/>
      <c r="E94" s="161" t="s">
        <v>550</v>
      </c>
      <c r="F94" s="161"/>
      <c r="G94" s="166"/>
      <c r="H94" s="252">
        <f t="shared" ref="H94:M94" si="29">H92-H93</f>
        <v>7430.4896951460014</v>
      </c>
      <c r="I94" s="252">
        <f t="shared" si="29"/>
        <v>3653.6140724946695</v>
      </c>
      <c r="J94" s="252">
        <f t="shared" si="29"/>
        <v>2344.786143187067</v>
      </c>
      <c r="K94" s="252">
        <f t="shared" si="29"/>
        <v>2084.173301752724</v>
      </c>
      <c r="L94" s="252">
        <f t="shared" si="29"/>
        <v>3564.2802899472672</v>
      </c>
      <c r="M94" s="252">
        <f t="shared" si="29"/>
        <v>731.59782541318168</v>
      </c>
      <c r="N94" s="166"/>
      <c r="O94" s="166"/>
      <c r="P94" s="166"/>
      <c r="Q94" s="166"/>
      <c r="R94" s="166"/>
      <c r="S94" s="59"/>
      <c r="T94" s="270"/>
    </row>
    <row r="95" spans="1:20" s="128" customFormat="1" ht="15" customHeight="1">
      <c r="A95" s="103"/>
      <c r="B95" s="86"/>
      <c r="C95" s="217"/>
      <c r="D95" s="217"/>
      <c r="E95" s="161"/>
      <c r="F95" s="161"/>
      <c r="G95" s="166"/>
      <c r="H95" s="190"/>
      <c r="I95" s="190"/>
      <c r="J95" s="190"/>
      <c r="K95" s="190"/>
      <c r="L95" s="190"/>
      <c r="M95" s="190"/>
      <c r="N95" s="166"/>
      <c r="O95" s="166"/>
      <c r="P95" s="166"/>
      <c r="Q95" s="166"/>
      <c r="R95" s="166"/>
      <c r="S95" s="59"/>
      <c r="T95" s="270"/>
    </row>
    <row r="96" spans="1:20" s="128" customFormat="1" ht="30" customHeight="1">
      <c r="A96" s="103">
        <v>103</v>
      </c>
      <c r="B96" s="149"/>
      <c r="C96" s="166"/>
      <c r="D96" s="166"/>
      <c r="E96" s="166"/>
      <c r="F96" s="166"/>
      <c r="G96" s="221"/>
      <c r="H96" s="186" t="s">
        <v>245</v>
      </c>
      <c r="I96" s="186" t="s">
        <v>467</v>
      </c>
      <c r="J96" s="186" t="s">
        <v>468</v>
      </c>
      <c r="K96" s="186" t="s">
        <v>469</v>
      </c>
      <c r="L96" s="186" t="s">
        <v>470</v>
      </c>
      <c r="M96" s="186" t="s">
        <v>471</v>
      </c>
      <c r="N96" s="66"/>
      <c r="O96" s="213"/>
      <c r="P96" s="213"/>
      <c r="Q96" s="213"/>
      <c r="R96" s="213"/>
      <c r="S96" s="59"/>
      <c r="T96" s="270"/>
    </row>
    <row r="97" spans="1:20" s="128" customFormat="1" ht="15" customHeight="1">
      <c r="A97" s="103">
        <v>104</v>
      </c>
      <c r="B97" s="149"/>
      <c r="C97" s="166"/>
      <c r="D97" s="166"/>
      <c r="E97" s="166"/>
      <c r="F97" s="166"/>
      <c r="G97" s="279" t="str">
        <f>IF(ISNUMBER(CoverSheet!$C$12),"for year ended","")</f>
        <v>for year ended</v>
      </c>
      <c r="H97" s="195">
        <f>IF(ISNUMBER(CoverSheet!$C$12),DATE(YEAR(CoverSheet!$C$12),MONTH(CoverSheet!$C$12),DAY(CoverSheet!$C$12))-1,"")</f>
        <v>41729</v>
      </c>
      <c r="I97" s="195">
        <f>IF(ISNUMBER(CoverSheet!$C$12),DATE(YEAR(CoverSheet!$C$12)+1,MONTH(CoverSheet!$C$12),DAY(CoverSheet!$C$12))-1,"")</f>
        <v>42094</v>
      </c>
      <c r="J97" s="195">
        <f>IF(ISNUMBER(CoverSheet!$C$12),DATE(YEAR(CoverSheet!$C$12)+2,MONTH(CoverSheet!$C$12),DAY(CoverSheet!$C$12))-1,"")</f>
        <v>42460</v>
      </c>
      <c r="K97" s="195">
        <f>IF(ISNUMBER(CoverSheet!$C$12),DATE(YEAR(CoverSheet!$C$12)+3,MONTH(CoverSheet!$C$12),DAY(CoverSheet!$C$12))-1,"")</f>
        <v>42825</v>
      </c>
      <c r="L97" s="195">
        <f>IF(ISNUMBER(CoverSheet!$C$12),DATE(YEAR(CoverSheet!$C$12)+4,MONTH(CoverSheet!$C$12),DAY(CoverSheet!$C$12))-1,"")</f>
        <v>43190</v>
      </c>
      <c r="M97" s="195">
        <f>IF(ISNUMBER(CoverSheet!$C$12),DATE(YEAR(CoverSheet!$C$12)+5,MONTH(CoverSheet!$C$12),DAY(CoverSheet!$C$12))-1,"")</f>
        <v>43555</v>
      </c>
      <c r="N97" s="66"/>
      <c r="O97" s="213"/>
      <c r="P97" s="213"/>
      <c r="Q97" s="213"/>
      <c r="R97" s="213"/>
      <c r="S97" s="59"/>
      <c r="T97" s="270"/>
    </row>
    <row r="98" spans="1:20" s="52" customFormat="1" ht="30" customHeight="1">
      <c r="A98" s="103">
        <v>105</v>
      </c>
      <c r="B98" s="86"/>
      <c r="C98" s="151" t="s">
        <v>425</v>
      </c>
      <c r="D98" s="166"/>
      <c r="E98" s="161"/>
      <c r="F98" s="166"/>
      <c r="G98" s="166"/>
      <c r="H98" s="188" t="s">
        <v>486</v>
      </c>
      <c r="I98" s="166"/>
      <c r="J98" s="166"/>
      <c r="K98" s="166"/>
      <c r="L98" s="166"/>
      <c r="M98" s="220"/>
      <c r="N98" s="66"/>
      <c r="O98" s="66"/>
      <c r="P98" s="66"/>
      <c r="Q98" s="66"/>
      <c r="R98" s="66"/>
      <c r="S98" s="59"/>
      <c r="T98" s="270"/>
    </row>
    <row r="99" spans="1:20" s="44" customFormat="1" ht="15" customHeight="1">
      <c r="A99" s="103">
        <v>106</v>
      </c>
      <c r="B99" s="86"/>
      <c r="C99" s="217"/>
      <c r="D99" s="217"/>
      <c r="E99" s="161"/>
      <c r="F99" s="217" t="s">
        <v>507</v>
      </c>
      <c r="G99" s="166"/>
      <c r="H99" s="251">
        <v>0</v>
      </c>
      <c r="I99" s="251">
        <v>0</v>
      </c>
      <c r="J99" s="251">
        <v>0</v>
      </c>
      <c r="K99" s="251">
        <v>0</v>
      </c>
      <c r="L99" s="251">
        <v>0</v>
      </c>
      <c r="M99" s="251">
        <v>0</v>
      </c>
      <c r="N99" s="213"/>
      <c r="O99" s="213"/>
      <c r="P99" s="213"/>
      <c r="Q99" s="213"/>
      <c r="R99" s="213"/>
      <c r="S99" s="59"/>
      <c r="T99" s="270"/>
    </row>
    <row r="100" spans="1:20" s="44" customFormat="1" ht="15" customHeight="1">
      <c r="A100" s="103">
        <v>107</v>
      </c>
      <c r="B100" s="86"/>
      <c r="C100" s="217"/>
      <c r="D100" s="217"/>
      <c r="E100" s="161"/>
      <c r="F100" s="217" t="s">
        <v>58</v>
      </c>
      <c r="G100" s="166"/>
      <c r="H100" s="251">
        <v>638</v>
      </c>
      <c r="I100" s="251">
        <v>1420</v>
      </c>
      <c r="J100" s="251">
        <v>275</v>
      </c>
      <c r="K100" s="251">
        <v>225</v>
      </c>
      <c r="L100" s="251">
        <v>275</v>
      </c>
      <c r="M100" s="251">
        <v>225</v>
      </c>
      <c r="N100" s="213"/>
      <c r="O100" s="213"/>
      <c r="P100" s="213"/>
      <c r="Q100" s="213"/>
      <c r="R100" s="213"/>
      <c r="S100" s="59"/>
      <c r="T100" s="270"/>
    </row>
    <row r="101" spans="1:20" s="44" customFormat="1" ht="15" customHeight="1">
      <c r="A101" s="103">
        <v>108</v>
      </c>
      <c r="B101" s="86"/>
      <c r="C101" s="217"/>
      <c r="D101" s="217"/>
      <c r="E101" s="161"/>
      <c r="F101" s="217" t="s">
        <v>246</v>
      </c>
      <c r="G101" s="166"/>
      <c r="H101" s="251">
        <v>671</v>
      </c>
      <c r="I101" s="251">
        <v>1040</v>
      </c>
      <c r="J101" s="251">
        <v>1600</v>
      </c>
      <c r="K101" s="251">
        <v>2400</v>
      </c>
      <c r="L101" s="251">
        <v>2400</v>
      </c>
      <c r="M101" s="251">
        <v>2400</v>
      </c>
      <c r="N101" s="213"/>
      <c r="O101" s="213"/>
      <c r="P101" s="213"/>
      <c r="Q101" s="213"/>
      <c r="R101" s="213"/>
      <c r="S101" s="59"/>
      <c r="T101" s="270"/>
    </row>
    <row r="102" spans="1:20" s="44" customFormat="1" ht="15" customHeight="1">
      <c r="A102" s="103">
        <v>109</v>
      </c>
      <c r="B102" s="86"/>
      <c r="C102" s="217"/>
      <c r="D102" s="217"/>
      <c r="E102" s="161"/>
      <c r="F102" s="217" t="s">
        <v>247</v>
      </c>
      <c r="G102" s="166"/>
      <c r="H102" s="251">
        <v>0</v>
      </c>
      <c r="I102" s="251">
        <v>870</v>
      </c>
      <c r="J102" s="251">
        <v>590</v>
      </c>
      <c r="K102" s="251">
        <v>570</v>
      </c>
      <c r="L102" s="251">
        <v>700</v>
      </c>
      <c r="M102" s="251">
        <v>1220</v>
      </c>
      <c r="N102" s="213"/>
      <c r="O102" s="213"/>
      <c r="P102" s="213"/>
      <c r="Q102" s="213"/>
      <c r="R102" s="213"/>
      <c r="S102" s="59"/>
      <c r="T102" s="270"/>
    </row>
    <row r="103" spans="1:20" s="44" customFormat="1" ht="15" customHeight="1">
      <c r="A103" s="103">
        <v>110</v>
      </c>
      <c r="B103" s="86"/>
      <c r="C103" s="217"/>
      <c r="D103" s="217"/>
      <c r="E103" s="161"/>
      <c r="F103" s="217" t="s">
        <v>248</v>
      </c>
      <c r="G103" s="166"/>
      <c r="H103" s="251">
        <v>650</v>
      </c>
      <c r="I103" s="251">
        <v>390</v>
      </c>
      <c r="J103" s="251">
        <v>380</v>
      </c>
      <c r="K103" s="251">
        <v>380</v>
      </c>
      <c r="L103" s="251">
        <v>320</v>
      </c>
      <c r="M103" s="251">
        <v>320</v>
      </c>
      <c r="N103" s="213"/>
      <c r="O103" s="213"/>
      <c r="P103" s="213"/>
      <c r="Q103" s="213"/>
      <c r="R103" s="213"/>
      <c r="S103" s="59"/>
      <c r="T103" s="270"/>
    </row>
    <row r="104" spans="1:20" s="44" customFormat="1" ht="15" customHeight="1">
      <c r="A104" s="103">
        <v>111</v>
      </c>
      <c r="B104" s="86"/>
      <c r="C104" s="217"/>
      <c r="D104" s="217"/>
      <c r="E104" s="161"/>
      <c r="F104" s="217" t="s">
        <v>72</v>
      </c>
      <c r="G104" s="166"/>
      <c r="H104" s="251">
        <v>715</v>
      </c>
      <c r="I104" s="251">
        <v>460</v>
      </c>
      <c r="J104" s="251">
        <v>360</v>
      </c>
      <c r="K104" s="251">
        <v>360</v>
      </c>
      <c r="L104" s="251">
        <v>332</v>
      </c>
      <c r="M104" s="251">
        <v>332</v>
      </c>
      <c r="N104" s="213"/>
      <c r="O104" s="213"/>
      <c r="P104" s="213"/>
      <c r="Q104" s="213"/>
      <c r="R104" s="213"/>
      <c r="S104" s="59"/>
      <c r="T104" s="270"/>
    </row>
    <row r="105" spans="1:20" s="44" customFormat="1" ht="15" customHeight="1" thickBot="1">
      <c r="A105" s="103">
        <v>112</v>
      </c>
      <c r="B105" s="86"/>
      <c r="C105" s="217"/>
      <c r="D105" s="217"/>
      <c r="E105" s="161"/>
      <c r="F105" s="217" t="s">
        <v>479</v>
      </c>
      <c r="G105" s="166"/>
      <c r="H105" s="251">
        <v>850</v>
      </c>
      <c r="I105" s="251">
        <v>580</v>
      </c>
      <c r="J105" s="251">
        <v>500</v>
      </c>
      <c r="K105" s="251">
        <v>150</v>
      </c>
      <c r="L105" s="251">
        <v>100</v>
      </c>
      <c r="M105" s="251">
        <v>100</v>
      </c>
      <c r="N105" s="213"/>
      <c r="O105" s="213"/>
      <c r="P105" s="213"/>
      <c r="Q105" s="213"/>
      <c r="R105" s="213"/>
      <c r="S105" s="59"/>
      <c r="T105" s="270"/>
    </row>
    <row r="106" spans="1:20" ht="15" customHeight="1" thickBot="1">
      <c r="A106" s="103">
        <v>113</v>
      </c>
      <c r="B106" s="86"/>
      <c r="C106" s="217"/>
      <c r="D106" s="217"/>
      <c r="E106" s="161" t="s">
        <v>551</v>
      </c>
      <c r="F106" s="217"/>
      <c r="G106" s="166"/>
      <c r="H106" s="252">
        <f t="shared" ref="H106:M106" si="30">SUM(H99:H105)</f>
        <v>3524</v>
      </c>
      <c r="I106" s="252">
        <f t="shared" si="30"/>
        <v>4760</v>
      </c>
      <c r="J106" s="252">
        <f t="shared" si="30"/>
        <v>3705</v>
      </c>
      <c r="K106" s="252">
        <f t="shared" si="30"/>
        <v>4085</v>
      </c>
      <c r="L106" s="252">
        <f t="shared" si="30"/>
        <v>4127</v>
      </c>
      <c r="M106" s="252">
        <f t="shared" si="30"/>
        <v>4597</v>
      </c>
      <c r="N106" s="213"/>
      <c r="O106" s="213"/>
      <c r="P106" s="213"/>
      <c r="Q106" s="213"/>
      <c r="R106" s="213"/>
      <c r="S106" s="59"/>
      <c r="T106" s="270" t="s">
        <v>567</v>
      </c>
    </row>
    <row r="107" spans="1:20" s="106" customFormat="1" ht="15" customHeight="1" thickBot="1">
      <c r="A107" s="103">
        <v>114</v>
      </c>
      <c r="B107" s="86"/>
      <c r="C107" s="217"/>
      <c r="D107" s="165" t="s">
        <v>5</v>
      </c>
      <c r="E107" s="166"/>
      <c r="F107" s="217" t="s">
        <v>491</v>
      </c>
      <c r="G107" s="166"/>
      <c r="H107" s="251">
        <v>686.4169981930404</v>
      </c>
      <c r="I107" s="251">
        <v>811.94029850746267</v>
      </c>
      <c r="J107" s="251">
        <v>837.86050808314087</v>
      </c>
      <c r="K107" s="251">
        <v>966.37438180956894</v>
      </c>
      <c r="L107" s="251">
        <v>879.80689699506161</v>
      </c>
      <c r="M107" s="251">
        <v>1331.800773374373</v>
      </c>
      <c r="N107" s="213"/>
      <c r="O107" s="213"/>
      <c r="P107" s="213"/>
      <c r="Q107" s="213"/>
      <c r="R107" s="213"/>
      <c r="S107" s="59"/>
      <c r="T107" s="270"/>
    </row>
    <row r="108" spans="1:20" s="106" customFormat="1" ht="15" customHeight="1" thickBot="1">
      <c r="A108" s="103">
        <v>115</v>
      </c>
      <c r="B108" s="86"/>
      <c r="C108" s="217"/>
      <c r="D108" s="217"/>
      <c r="E108" s="161" t="s">
        <v>552</v>
      </c>
      <c r="F108" s="161"/>
      <c r="G108" s="166"/>
      <c r="H108" s="252">
        <f t="shared" ref="H108:M108" si="31">H106-H107</f>
        <v>2837.5830018069596</v>
      </c>
      <c r="I108" s="252">
        <f t="shared" si="31"/>
        <v>3948.0597014925374</v>
      </c>
      <c r="J108" s="252">
        <f t="shared" si="31"/>
        <v>2867.1394919168592</v>
      </c>
      <c r="K108" s="252">
        <f t="shared" si="31"/>
        <v>3118.6256181904309</v>
      </c>
      <c r="L108" s="252">
        <f t="shared" si="31"/>
        <v>3247.1931030049382</v>
      </c>
      <c r="M108" s="252">
        <f t="shared" si="31"/>
        <v>3265.199226625627</v>
      </c>
      <c r="N108" s="213"/>
      <c r="O108" s="213"/>
      <c r="P108" s="213"/>
      <c r="Q108" s="213"/>
      <c r="R108" s="213"/>
      <c r="S108" s="59"/>
      <c r="T108" s="270"/>
    </row>
    <row r="109" spans="1:20" s="52" customFormat="1" ht="30" customHeight="1">
      <c r="A109" s="103">
        <v>116</v>
      </c>
      <c r="B109" s="86"/>
      <c r="C109" s="151" t="s">
        <v>426</v>
      </c>
      <c r="D109" s="166"/>
      <c r="E109" s="161"/>
      <c r="F109" s="166"/>
      <c r="G109" s="166"/>
      <c r="H109" s="221"/>
      <c r="I109" s="221"/>
      <c r="J109" s="221"/>
      <c r="K109" s="221"/>
      <c r="L109" s="221"/>
      <c r="M109" s="221"/>
      <c r="N109" s="66"/>
      <c r="O109" s="66"/>
      <c r="P109" s="66"/>
      <c r="Q109" s="66"/>
      <c r="R109" s="66"/>
      <c r="S109" s="59"/>
      <c r="T109" s="270"/>
    </row>
    <row r="110" spans="1:20" s="52" customFormat="1">
      <c r="A110" s="103">
        <v>117</v>
      </c>
      <c r="B110" s="86"/>
      <c r="C110" s="217"/>
      <c r="D110" s="217"/>
      <c r="E110" s="166"/>
      <c r="F110" s="174" t="s">
        <v>528</v>
      </c>
      <c r="G110" s="166"/>
      <c r="H110" s="166"/>
      <c r="I110" s="166"/>
      <c r="J110" s="166"/>
      <c r="K110" s="166"/>
      <c r="L110" s="166"/>
      <c r="M110" s="166"/>
      <c r="N110" s="213"/>
      <c r="O110" s="213"/>
      <c r="P110" s="213"/>
      <c r="Q110" s="213"/>
      <c r="R110" s="213"/>
      <c r="S110" s="59"/>
      <c r="T110" s="270"/>
    </row>
    <row r="111" spans="1:20" s="52" customFormat="1" ht="15" customHeight="1">
      <c r="A111" s="103">
        <v>118</v>
      </c>
      <c r="B111" s="86"/>
      <c r="C111" s="217"/>
      <c r="D111" s="217"/>
      <c r="E111" s="166"/>
      <c r="F111" s="266" t="s">
        <v>682</v>
      </c>
      <c r="G111" s="166"/>
      <c r="H111" s="251">
        <v>0</v>
      </c>
      <c r="I111" s="296">
        <v>150</v>
      </c>
      <c r="J111" s="296">
        <v>0</v>
      </c>
      <c r="K111" s="296">
        <v>0</v>
      </c>
      <c r="L111" s="296">
        <v>0</v>
      </c>
      <c r="M111" s="296">
        <v>0</v>
      </c>
      <c r="N111" s="213"/>
      <c r="O111" s="213"/>
      <c r="P111" s="213"/>
      <c r="Q111" s="213"/>
      <c r="R111" s="213"/>
      <c r="S111" s="59"/>
      <c r="T111" s="270"/>
    </row>
    <row r="112" spans="1:20" s="52" customFormat="1" ht="15" customHeight="1">
      <c r="A112" s="103">
        <v>119</v>
      </c>
      <c r="B112" s="86"/>
      <c r="C112" s="217"/>
      <c r="D112" s="217"/>
      <c r="E112" s="166"/>
      <c r="F112" s="266" t="s">
        <v>683</v>
      </c>
      <c r="G112" s="166"/>
      <c r="H112" s="296">
        <v>0</v>
      </c>
      <c r="I112" s="296">
        <v>0</v>
      </c>
      <c r="J112" s="296">
        <v>0</v>
      </c>
      <c r="K112" s="296">
        <v>0</v>
      </c>
      <c r="L112" s="296">
        <v>0</v>
      </c>
      <c r="M112" s="296">
        <v>0</v>
      </c>
      <c r="N112" s="213"/>
      <c r="O112" s="213"/>
      <c r="P112" s="213"/>
      <c r="Q112" s="213"/>
      <c r="R112" s="213"/>
      <c r="S112" s="59"/>
      <c r="T112" s="270"/>
    </row>
    <row r="113" spans="1:20" s="52" customFormat="1" ht="15" customHeight="1">
      <c r="A113" s="103">
        <v>120</v>
      </c>
      <c r="B113" s="86"/>
      <c r="C113" s="217"/>
      <c r="D113" s="217"/>
      <c r="E113" s="166"/>
      <c r="F113" s="266" t="s">
        <v>683</v>
      </c>
      <c r="G113" s="166"/>
      <c r="H113" s="296">
        <v>0</v>
      </c>
      <c r="I113" s="296">
        <v>0</v>
      </c>
      <c r="J113" s="296">
        <v>0</v>
      </c>
      <c r="K113" s="296">
        <v>0</v>
      </c>
      <c r="L113" s="296">
        <v>0</v>
      </c>
      <c r="M113" s="296">
        <v>0</v>
      </c>
      <c r="N113" s="213"/>
      <c r="O113" s="213"/>
      <c r="P113" s="213"/>
      <c r="Q113" s="213"/>
      <c r="R113" s="213"/>
      <c r="S113" s="59"/>
      <c r="T113" s="270"/>
    </row>
    <row r="114" spans="1:20" s="52" customFormat="1" ht="15" customHeight="1">
      <c r="A114" s="103">
        <v>121</v>
      </c>
      <c r="B114" s="86"/>
      <c r="C114" s="217"/>
      <c r="D114" s="217"/>
      <c r="E114" s="166"/>
      <c r="F114" s="266" t="s">
        <v>683</v>
      </c>
      <c r="G114" s="166"/>
      <c r="H114" s="296">
        <v>0</v>
      </c>
      <c r="I114" s="296">
        <v>0</v>
      </c>
      <c r="J114" s="296">
        <v>0</v>
      </c>
      <c r="K114" s="296">
        <v>0</v>
      </c>
      <c r="L114" s="296">
        <v>0</v>
      </c>
      <c r="M114" s="296">
        <v>0</v>
      </c>
      <c r="N114" s="213"/>
      <c r="O114" s="213"/>
      <c r="P114" s="213"/>
      <c r="Q114" s="213"/>
      <c r="R114" s="213"/>
      <c r="S114" s="59"/>
      <c r="T114" s="270"/>
    </row>
    <row r="115" spans="1:20" s="52" customFormat="1" ht="15" customHeight="1">
      <c r="A115" s="103">
        <v>122</v>
      </c>
      <c r="B115" s="86"/>
      <c r="C115" s="217"/>
      <c r="D115" s="217"/>
      <c r="E115" s="166"/>
      <c r="F115" s="266" t="s">
        <v>683</v>
      </c>
      <c r="G115" s="166"/>
      <c r="H115" s="296">
        <v>0</v>
      </c>
      <c r="I115" s="296">
        <v>0</v>
      </c>
      <c r="J115" s="296">
        <v>0</v>
      </c>
      <c r="K115" s="296">
        <v>0</v>
      </c>
      <c r="L115" s="296">
        <v>0</v>
      </c>
      <c r="M115" s="296">
        <v>0</v>
      </c>
      <c r="N115" s="213"/>
      <c r="O115" s="213"/>
      <c r="P115" s="213"/>
      <c r="Q115" s="213"/>
      <c r="R115" s="213"/>
      <c r="S115" s="59"/>
      <c r="T115" s="270"/>
    </row>
    <row r="116" spans="1:20" s="49" customFormat="1" ht="15" customHeight="1">
      <c r="A116" s="103">
        <v>123</v>
      </c>
      <c r="B116" s="86"/>
      <c r="C116" s="217"/>
      <c r="D116" s="217"/>
      <c r="E116" s="169"/>
      <c r="F116" s="148" t="s">
        <v>255</v>
      </c>
      <c r="G116" s="169"/>
      <c r="H116" s="181"/>
      <c r="I116" s="181"/>
      <c r="J116" s="179"/>
      <c r="K116" s="179"/>
      <c r="L116" s="179"/>
      <c r="M116" s="181"/>
      <c r="N116" s="213"/>
      <c r="O116" s="216"/>
      <c r="P116" s="216"/>
      <c r="Q116" s="213"/>
      <c r="R116" s="213"/>
      <c r="S116" s="59"/>
      <c r="T116" s="270"/>
    </row>
    <row r="117" spans="1:20" s="52" customFormat="1" ht="15" customHeight="1" thickBot="1">
      <c r="A117" s="103">
        <v>124</v>
      </c>
      <c r="B117" s="86"/>
      <c r="C117" s="217"/>
      <c r="D117" s="217"/>
      <c r="E117" s="166"/>
      <c r="F117" s="166" t="s">
        <v>520</v>
      </c>
      <c r="G117" s="166"/>
      <c r="H117" s="251">
        <v>0</v>
      </c>
      <c r="I117" s="296">
        <v>0</v>
      </c>
      <c r="J117" s="296">
        <v>0</v>
      </c>
      <c r="K117" s="296">
        <v>0</v>
      </c>
      <c r="L117" s="296">
        <v>0</v>
      </c>
      <c r="M117" s="296">
        <v>0</v>
      </c>
      <c r="N117" s="213"/>
      <c r="O117" s="213"/>
      <c r="P117" s="213"/>
      <c r="Q117" s="213"/>
      <c r="R117" s="213"/>
      <c r="S117" s="59"/>
      <c r="T117" s="270"/>
    </row>
    <row r="118" spans="1:20" s="52" customFormat="1" ht="15" customHeight="1" thickBot="1">
      <c r="A118" s="103">
        <v>125</v>
      </c>
      <c r="B118" s="86"/>
      <c r="C118" s="217"/>
      <c r="D118" s="165"/>
      <c r="E118" s="161" t="s">
        <v>538</v>
      </c>
      <c r="F118" s="217"/>
      <c r="G118" s="166"/>
      <c r="H118" s="252">
        <f t="shared" ref="H118:M118" si="32">SUM(H111:H115,H117)</f>
        <v>0</v>
      </c>
      <c r="I118" s="252">
        <f t="shared" si="32"/>
        <v>150</v>
      </c>
      <c r="J118" s="252">
        <f t="shared" si="32"/>
        <v>0</v>
      </c>
      <c r="K118" s="252">
        <f t="shared" si="32"/>
        <v>0</v>
      </c>
      <c r="L118" s="252">
        <f t="shared" si="32"/>
        <v>0</v>
      </c>
      <c r="M118" s="252">
        <f t="shared" si="32"/>
        <v>0</v>
      </c>
      <c r="N118" s="213"/>
      <c r="O118" s="213"/>
      <c r="P118" s="213"/>
      <c r="Q118" s="213"/>
      <c r="R118" s="213"/>
      <c r="S118" s="59"/>
      <c r="T118" s="270" t="s">
        <v>568</v>
      </c>
    </row>
    <row r="119" spans="1:20" s="52" customFormat="1" ht="15" customHeight="1" thickBot="1">
      <c r="A119" s="103">
        <v>126</v>
      </c>
      <c r="B119" s="86"/>
      <c r="C119" s="217"/>
      <c r="D119" s="165" t="s">
        <v>5</v>
      </c>
      <c r="E119" s="161"/>
      <c r="F119" s="240" t="s">
        <v>588</v>
      </c>
      <c r="G119" s="166"/>
      <c r="H119" s="251">
        <v>0</v>
      </c>
      <c r="I119" s="296">
        <v>25.586353944562898</v>
      </c>
      <c r="J119" s="296">
        <v>0</v>
      </c>
      <c r="K119" s="296">
        <v>0</v>
      </c>
      <c r="L119" s="296">
        <v>0</v>
      </c>
      <c r="M119" s="296">
        <v>0</v>
      </c>
      <c r="N119" s="213"/>
      <c r="O119" s="213"/>
      <c r="P119" s="213"/>
      <c r="Q119" s="213"/>
      <c r="R119" s="213"/>
      <c r="S119" s="59"/>
      <c r="T119" s="270"/>
    </row>
    <row r="120" spans="1:20" s="52" customFormat="1" ht="13.5" thickBot="1">
      <c r="A120" s="103">
        <v>127</v>
      </c>
      <c r="B120" s="86"/>
      <c r="C120" s="217"/>
      <c r="D120" s="217"/>
      <c r="E120" s="161" t="s">
        <v>257</v>
      </c>
      <c r="F120" s="161"/>
      <c r="G120" s="166"/>
      <c r="H120" s="252">
        <f t="shared" ref="H120:M120" si="33">H118-H119</f>
        <v>0</v>
      </c>
      <c r="I120" s="252">
        <f t="shared" si="33"/>
        <v>124.4136460554371</v>
      </c>
      <c r="J120" s="252">
        <f t="shared" si="33"/>
        <v>0</v>
      </c>
      <c r="K120" s="252">
        <f t="shared" si="33"/>
        <v>0</v>
      </c>
      <c r="L120" s="252">
        <f t="shared" si="33"/>
        <v>0</v>
      </c>
      <c r="M120" s="252">
        <f t="shared" si="33"/>
        <v>0</v>
      </c>
      <c r="N120" s="213"/>
      <c r="O120" s="213"/>
      <c r="P120" s="213"/>
      <c r="Q120" s="213"/>
      <c r="R120" s="213"/>
      <c r="S120" s="59"/>
      <c r="T120" s="270"/>
    </row>
    <row r="121" spans="1:20" s="58" customFormat="1" ht="16.5" customHeight="1">
      <c r="A121" s="103">
        <v>128</v>
      </c>
      <c r="B121" s="86"/>
      <c r="C121" s="217"/>
      <c r="D121" s="219"/>
      <c r="E121" s="219"/>
      <c r="F121" s="217"/>
      <c r="G121" s="169"/>
      <c r="H121" s="162"/>
      <c r="I121" s="162"/>
      <c r="J121" s="166"/>
      <c r="K121" s="166"/>
      <c r="L121" s="166"/>
      <c r="M121" s="162"/>
      <c r="N121" s="213"/>
      <c r="O121" s="216"/>
      <c r="P121" s="216"/>
      <c r="Q121" s="213"/>
      <c r="R121" s="213"/>
      <c r="S121" s="59"/>
      <c r="T121" s="270"/>
    </row>
    <row r="122" spans="1:20" s="102" customFormat="1" ht="30" customHeight="1">
      <c r="A122" s="103">
        <v>129</v>
      </c>
      <c r="B122" s="86"/>
      <c r="C122" s="151" t="s">
        <v>427</v>
      </c>
      <c r="D122" s="166"/>
      <c r="E122" s="161"/>
      <c r="F122" s="166"/>
      <c r="G122" s="166"/>
      <c r="H122" s="221"/>
      <c r="I122" s="221"/>
      <c r="J122" s="221"/>
      <c r="K122" s="221"/>
      <c r="L122" s="221"/>
      <c r="M122" s="221"/>
      <c r="N122" s="66"/>
      <c r="O122" s="66"/>
      <c r="P122" s="66"/>
      <c r="Q122" s="66"/>
      <c r="R122" s="66"/>
      <c r="S122" s="59"/>
      <c r="T122" s="270"/>
    </row>
    <row r="123" spans="1:20" s="52" customFormat="1" ht="15" customHeight="1">
      <c r="A123" s="103">
        <v>130</v>
      </c>
      <c r="B123" s="86"/>
      <c r="C123" s="217"/>
      <c r="D123" s="217"/>
      <c r="E123" s="166"/>
      <c r="F123" s="174" t="s">
        <v>528</v>
      </c>
      <c r="G123" s="166"/>
      <c r="H123" s="166"/>
      <c r="I123" s="166"/>
      <c r="J123" s="166"/>
      <c r="K123" s="166"/>
      <c r="L123" s="166"/>
      <c r="M123" s="166"/>
      <c r="N123" s="213"/>
      <c r="O123" s="213"/>
      <c r="P123" s="213"/>
      <c r="Q123" s="213"/>
      <c r="R123" s="213"/>
      <c r="S123" s="59"/>
      <c r="T123" s="270"/>
    </row>
    <row r="124" spans="1:20" s="52" customFormat="1" ht="15.75" customHeight="1">
      <c r="A124" s="103">
        <v>131</v>
      </c>
      <c r="B124" s="86"/>
      <c r="C124" s="217"/>
      <c r="D124" s="217"/>
      <c r="E124" s="166"/>
      <c r="F124" s="266" t="s">
        <v>684</v>
      </c>
      <c r="G124" s="166"/>
      <c r="H124" s="251">
        <v>195</v>
      </c>
      <c r="I124" s="296">
        <v>0</v>
      </c>
      <c r="J124" s="296">
        <v>0</v>
      </c>
      <c r="K124" s="296">
        <v>0</v>
      </c>
      <c r="L124" s="296">
        <v>0</v>
      </c>
      <c r="M124" s="296">
        <v>0</v>
      </c>
      <c r="N124" s="213"/>
      <c r="O124" s="213"/>
      <c r="P124" s="213"/>
      <c r="Q124" s="213"/>
      <c r="R124" s="213"/>
      <c r="S124" s="59"/>
      <c r="T124" s="270"/>
    </row>
    <row r="125" spans="1:20" s="52" customFormat="1" ht="24.75" customHeight="1">
      <c r="A125" s="103">
        <v>132</v>
      </c>
      <c r="B125" s="86"/>
      <c r="C125" s="217"/>
      <c r="D125" s="217"/>
      <c r="E125" s="166"/>
      <c r="F125" s="266" t="s">
        <v>685</v>
      </c>
      <c r="G125" s="166"/>
      <c r="H125" s="296">
        <v>460</v>
      </c>
      <c r="I125" s="296">
        <v>0</v>
      </c>
      <c r="J125" s="296">
        <v>0</v>
      </c>
      <c r="K125" s="296">
        <v>0</v>
      </c>
      <c r="L125" s="296">
        <v>0</v>
      </c>
      <c r="M125" s="296">
        <v>0</v>
      </c>
      <c r="N125" s="213"/>
      <c r="O125" s="213"/>
      <c r="P125" s="213"/>
      <c r="Q125" s="213"/>
      <c r="R125" s="213"/>
      <c r="S125" s="59"/>
      <c r="T125" s="270"/>
    </row>
    <row r="126" spans="1:20" s="52" customFormat="1" ht="24.75" customHeight="1">
      <c r="A126" s="103">
        <v>133</v>
      </c>
      <c r="B126" s="86"/>
      <c r="C126" s="217"/>
      <c r="D126" s="217"/>
      <c r="E126" s="166"/>
      <c r="F126" s="266" t="s">
        <v>686</v>
      </c>
      <c r="G126" s="166"/>
      <c r="H126" s="296">
        <v>1905.5</v>
      </c>
      <c r="I126" s="296">
        <v>0</v>
      </c>
      <c r="J126" s="296">
        <v>0</v>
      </c>
      <c r="K126" s="296">
        <v>0</v>
      </c>
      <c r="L126" s="296">
        <v>0</v>
      </c>
      <c r="M126" s="296">
        <v>0</v>
      </c>
      <c r="N126" s="213"/>
      <c r="O126" s="213"/>
      <c r="P126" s="213"/>
      <c r="Q126" s="213"/>
      <c r="R126" s="213"/>
      <c r="S126" s="59"/>
      <c r="T126" s="270"/>
    </row>
    <row r="127" spans="1:20" s="323" customFormat="1" ht="13.5" customHeight="1">
      <c r="A127" s="103"/>
      <c r="B127" s="86"/>
      <c r="C127" s="322"/>
      <c r="D127" s="322"/>
      <c r="E127" s="166"/>
      <c r="F127" s="266" t="s">
        <v>687</v>
      </c>
      <c r="G127" s="166"/>
      <c r="H127" s="296">
        <v>400</v>
      </c>
      <c r="I127" s="296">
        <v>0</v>
      </c>
      <c r="J127" s="296">
        <v>0</v>
      </c>
      <c r="K127" s="296">
        <v>0</v>
      </c>
      <c r="L127" s="296">
        <v>0</v>
      </c>
      <c r="M127" s="296">
        <v>0</v>
      </c>
      <c r="N127" s="213"/>
      <c r="O127" s="213"/>
      <c r="P127" s="213"/>
      <c r="Q127" s="213"/>
      <c r="R127" s="213"/>
      <c r="S127" s="59"/>
      <c r="T127" s="270"/>
    </row>
    <row r="128" spans="1:20" s="323" customFormat="1" ht="13.5" customHeight="1">
      <c r="A128" s="103"/>
      <c r="B128" s="86"/>
      <c r="C128" s="322"/>
      <c r="D128" s="322"/>
      <c r="E128" s="166"/>
      <c r="F128" s="266" t="s">
        <v>688</v>
      </c>
      <c r="G128" s="166"/>
      <c r="H128" s="296">
        <v>2380</v>
      </c>
      <c r="I128" s="296">
        <v>0</v>
      </c>
      <c r="J128" s="296">
        <v>0</v>
      </c>
      <c r="K128" s="296">
        <v>0</v>
      </c>
      <c r="L128" s="296">
        <v>0</v>
      </c>
      <c r="M128" s="296">
        <v>0</v>
      </c>
      <c r="N128" s="213"/>
      <c r="O128" s="213"/>
      <c r="P128" s="213"/>
      <c r="Q128" s="213"/>
      <c r="R128" s="213"/>
      <c r="S128" s="59"/>
      <c r="T128" s="270"/>
    </row>
    <row r="129" spans="1:20" s="323" customFormat="1" ht="14.25" customHeight="1">
      <c r="A129" s="103"/>
      <c r="B129" s="86"/>
      <c r="C129" s="322"/>
      <c r="D129" s="322"/>
      <c r="E129" s="166"/>
      <c r="F129" s="266" t="s">
        <v>689</v>
      </c>
      <c r="G129" s="166"/>
      <c r="H129" s="296">
        <v>500</v>
      </c>
      <c r="I129" s="296">
        <v>0</v>
      </c>
      <c r="J129" s="296">
        <v>0</v>
      </c>
      <c r="K129" s="296">
        <v>0</v>
      </c>
      <c r="L129" s="296">
        <v>0</v>
      </c>
      <c r="M129" s="296">
        <v>0</v>
      </c>
      <c r="N129" s="213"/>
      <c r="O129" s="213"/>
      <c r="P129" s="213"/>
      <c r="Q129" s="213"/>
      <c r="R129" s="213"/>
      <c r="S129" s="59"/>
      <c r="T129" s="270"/>
    </row>
    <row r="130" spans="1:20" s="323" customFormat="1" ht="15.75" customHeight="1">
      <c r="A130" s="103"/>
      <c r="B130" s="86"/>
      <c r="C130" s="322"/>
      <c r="D130" s="322"/>
      <c r="E130" s="166"/>
      <c r="F130" s="266" t="s">
        <v>690</v>
      </c>
      <c r="G130" s="166"/>
      <c r="H130" s="296">
        <v>0</v>
      </c>
      <c r="I130" s="296">
        <v>120</v>
      </c>
      <c r="J130" s="296">
        <v>100</v>
      </c>
      <c r="K130" s="296">
        <v>100</v>
      </c>
      <c r="L130" s="296">
        <v>0</v>
      </c>
      <c r="M130" s="296">
        <v>0</v>
      </c>
      <c r="N130" s="213"/>
      <c r="O130" s="213"/>
      <c r="P130" s="213"/>
      <c r="Q130" s="213"/>
      <c r="R130" s="213"/>
      <c r="S130" s="59"/>
      <c r="T130" s="270"/>
    </row>
    <row r="131" spans="1:20" s="323" customFormat="1" ht="14.25" customHeight="1">
      <c r="A131" s="103"/>
      <c r="B131" s="86"/>
      <c r="C131" s="322"/>
      <c r="D131" s="322"/>
      <c r="E131" s="166"/>
      <c r="F131" s="266" t="s">
        <v>691</v>
      </c>
      <c r="G131" s="166"/>
      <c r="H131" s="296">
        <v>0</v>
      </c>
      <c r="I131" s="296">
        <v>0</v>
      </c>
      <c r="J131" s="296">
        <v>150</v>
      </c>
      <c r="K131" s="296">
        <v>0</v>
      </c>
      <c r="L131" s="296">
        <v>0</v>
      </c>
      <c r="M131" s="296">
        <v>0</v>
      </c>
      <c r="N131" s="213"/>
      <c r="O131" s="213"/>
      <c r="P131" s="213"/>
      <c r="Q131" s="213"/>
      <c r="R131" s="213"/>
      <c r="S131" s="59"/>
      <c r="T131" s="270"/>
    </row>
    <row r="132" spans="1:20" s="323" customFormat="1" ht="15" customHeight="1">
      <c r="A132" s="103"/>
      <c r="B132" s="86"/>
      <c r="C132" s="322"/>
      <c r="D132" s="322"/>
      <c r="E132" s="166"/>
      <c r="F132" s="266" t="s">
        <v>692</v>
      </c>
      <c r="G132" s="166"/>
      <c r="H132" s="296">
        <v>0</v>
      </c>
      <c r="I132" s="296">
        <v>165</v>
      </c>
      <c r="J132" s="296">
        <v>0</v>
      </c>
      <c r="K132" s="296">
        <v>0</v>
      </c>
      <c r="L132" s="296">
        <v>0</v>
      </c>
      <c r="M132" s="296">
        <v>0</v>
      </c>
      <c r="N132" s="213"/>
      <c r="O132" s="213"/>
      <c r="P132" s="213"/>
      <c r="Q132" s="213"/>
      <c r="R132" s="213"/>
      <c r="S132" s="59"/>
      <c r="T132" s="270"/>
    </row>
    <row r="133" spans="1:20" s="323" customFormat="1" ht="16.5" customHeight="1">
      <c r="A133" s="103"/>
      <c r="B133" s="86"/>
      <c r="C133" s="322"/>
      <c r="D133" s="322"/>
      <c r="E133" s="166"/>
      <c r="F133" s="266" t="s">
        <v>693</v>
      </c>
      <c r="G133" s="166"/>
      <c r="H133" s="296">
        <v>0</v>
      </c>
      <c r="I133" s="296">
        <v>220</v>
      </c>
      <c r="J133" s="296">
        <v>200</v>
      </c>
      <c r="K133" s="296">
        <v>150</v>
      </c>
      <c r="L133" s="296">
        <v>0</v>
      </c>
      <c r="M133" s="296">
        <v>0</v>
      </c>
      <c r="N133" s="213"/>
      <c r="O133" s="213"/>
      <c r="P133" s="213"/>
      <c r="Q133" s="213"/>
      <c r="R133" s="213"/>
      <c r="S133" s="59"/>
      <c r="T133" s="270"/>
    </row>
    <row r="134" spans="1:20" s="323" customFormat="1" ht="14.25" customHeight="1">
      <c r="A134" s="103"/>
      <c r="B134" s="86"/>
      <c r="C134" s="322"/>
      <c r="D134" s="322"/>
      <c r="E134" s="166"/>
      <c r="F134" s="266" t="s">
        <v>694</v>
      </c>
      <c r="G134" s="166"/>
      <c r="H134" s="296">
        <v>0</v>
      </c>
      <c r="I134" s="296">
        <v>70</v>
      </c>
      <c r="J134" s="296">
        <v>60</v>
      </c>
      <c r="K134" s="296">
        <v>60</v>
      </c>
      <c r="L134" s="296">
        <v>60</v>
      </c>
      <c r="M134" s="296">
        <v>60</v>
      </c>
      <c r="N134" s="213"/>
      <c r="O134" s="213"/>
      <c r="P134" s="213"/>
      <c r="Q134" s="213"/>
      <c r="R134" s="213"/>
      <c r="S134" s="59"/>
      <c r="T134" s="270"/>
    </row>
    <row r="135" spans="1:20" s="306" customFormat="1" ht="15.75" customHeight="1">
      <c r="A135" s="319"/>
      <c r="B135" s="320"/>
      <c r="C135" s="321"/>
      <c r="D135" s="305"/>
      <c r="E135" s="166"/>
      <c r="F135" s="266" t="s">
        <v>695</v>
      </c>
      <c r="G135" s="166"/>
      <c r="H135" s="296">
        <v>0</v>
      </c>
      <c r="I135" s="296">
        <v>200</v>
      </c>
      <c r="J135" s="296">
        <v>180</v>
      </c>
      <c r="K135" s="296">
        <v>180</v>
      </c>
      <c r="L135" s="296">
        <v>180</v>
      </c>
      <c r="M135" s="296">
        <v>180</v>
      </c>
      <c r="N135" s="213"/>
      <c r="O135" s="213"/>
      <c r="P135" s="213"/>
      <c r="Q135" s="213"/>
      <c r="R135" s="213"/>
      <c r="S135" s="59"/>
      <c r="T135" s="270"/>
    </row>
    <row r="136" spans="1:20" s="52" customFormat="1" ht="16.5" customHeight="1">
      <c r="A136" s="103">
        <v>134</v>
      </c>
      <c r="B136" s="86"/>
      <c r="C136" s="217"/>
      <c r="D136" s="217"/>
      <c r="E136" s="166"/>
      <c r="F136" s="266" t="s">
        <v>696</v>
      </c>
      <c r="G136" s="166"/>
      <c r="H136" s="296">
        <v>0</v>
      </c>
      <c r="I136" s="296">
        <v>220</v>
      </c>
      <c r="J136" s="296">
        <v>200</v>
      </c>
      <c r="K136" s="296">
        <v>200</v>
      </c>
      <c r="L136" s="296">
        <v>100</v>
      </c>
      <c r="M136" s="296">
        <v>150</v>
      </c>
      <c r="N136" s="213"/>
      <c r="O136" s="213"/>
      <c r="P136" s="213"/>
      <c r="Q136" s="213"/>
      <c r="R136" s="213"/>
      <c r="S136" s="59"/>
      <c r="T136" s="270"/>
    </row>
    <row r="137" spans="1:20" s="49" customFormat="1" ht="15" customHeight="1">
      <c r="A137" s="103">
        <v>136</v>
      </c>
      <c r="B137" s="86"/>
      <c r="C137" s="217"/>
      <c r="D137" s="217"/>
      <c r="E137" s="169"/>
      <c r="F137" s="148" t="s">
        <v>255</v>
      </c>
      <c r="G137" s="169"/>
      <c r="H137" s="181"/>
      <c r="I137" s="181"/>
      <c r="J137" s="179"/>
      <c r="K137" s="179"/>
      <c r="L137" s="179"/>
      <c r="M137" s="181"/>
      <c r="N137" s="213"/>
      <c r="O137" s="216"/>
      <c r="P137" s="216"/>
      <c r="Q137" s="213"/>
      <c r="R137" s="213"/>
      <c r="S137" s="59"/>
      <c r="T137" s="270"/>
    </row>
    <row r="138" spans="1:20" s="52" customFormat="1" ht="15" customHeight="1" thickBot="1">
      <c r="A138" s="103">
        <v>137</v>
      </c>
      <c r="B138" s="86"/>
      <c r="C138" s="217"/>
      <c r="D138" s="217"/>
      <c r="E138" s="166"/>
      <c r="F138" s="166" t="s">
        <v>521</v>
      </c>
      <c r="G138" s="166"/>
      <c r="H138" s="251">
        <v>0</v>
      </c>
      <c r="I138" s="296">
        <v>0</v>
      </c>
      <c r="J138" s="296">
        <v>0</v>
      </c>
      <c r="K138" s="296">
        <v>0</v>
      </c>
      <c r="L138" s="296">
        <v>0</v>
      </c>
      <c r="M138" s="296">
        <v>0</v>
      </c>
      <c r="N138" s="213"/>
      <c r="O138" s="213"/>
      <c r="P138" s="213"/>
      <c r="Q138" s="213"/>
      <c r="R138" s="213"/>
      <c r="S138" s="59"/>
      <c r="T138" s="270"/>
    </row>
    <row r="139" spans="1:20" s="52" customFormat="1" ht="15" customHeight="1" thickBot="1">
      <c r="A139" s="103">
        <v>138</v>
      </c>
      <c r="B139" s="86"/>
      <c r="C139" s="217"/>
      <c r="D139" s="165"/>
      <c r="E139" s="161" t="s">
        <v>539</v>
      </c>
      <c r="F139" s="217"/>
      <c r="G139" s="166"/>
      <c r="H139" s="252">
        <f t="shared" ref="H139:M139" si="34">SUM(H124:H136,H138)</f>
        <v>5840.5</v>
      </c>
      <c r="I139" s="252">
        <f t="shared" si="34"/>
        <v>995</v>
      </c>
      <c r="J139" s="252">
        <f t="shared" si="34"/>
        <v>890</v>
      </c>
      <c r="K139" s="252">
        <f t="shared" si="34"/>
        <v>690</v>
      </c>
      <c r="L139" s="252">
        <f t="shared" si="34"/>
        <v>340</v>
      </c>
      <c r="M139" s="252">
        <f t="shared" si="34"/>
        <v>390</v>
      </c>
      <c r="N139" s="213"/>
      <c r="O139" s="213"/>
      <c r="P139" s="213"/>
      <c r="Q139" s="213"/>
      <c r="R139" s="213"/>
      <c r="S139" s="59"/>
      <c r="T139" s="270" t="s">
        <v>569</v>
      </c>
    </row>
    <row r="140" spans="1:20" s="106" customFormat="1" ht="15" customHeight="1" thickBot="1">
      <c r="A140" s="103">
        <v>139</v>
      </c>
      <c r="B140" s="86"/>
      <c r="C140" s="217"/>
      <c r="D140" s="165" t="s">
        <v>5</v>
      </c>
      <c r="E140" s="166"/>
      <c r="F140" s="217" t="s">
        <v>492</v>
      </c>
      <c r="G140" s="166"/>
      <c r="H140" s="251">
        <v>1137.6329392583577</v>
      </c>
      <c r="I140" s="296">
        <v>169.7228144989339</v>
      </c>
      <c r="J140" s="296">
        <v>201.26743648960741</v>
      </c>
      <c r="K140" s="296">
        <v>163.23092373282805</v>
      </c>
      <c r="L140" s="296">
        <v>72.482274043692982</v>
      </c>
      <c r="M140" s="296">
        <v>112.98723115423221</v>
      </c>
      <c r="N140" s="213"/>
      <c r="O140" s="213"/>
      <c r="P140" s="213"/>
      <c r="Q140" s="213"/>
      <c r="R140" s="213"/>
      <c r="S140" s="59"/>
      <c r="T140" s="270"/>
    </row>
    <row r="141" spans="1:20" s="106" customFormat="1" ht="15" customHeight="1" thickBot="1">
      <c r="A141" s="103">
        <v>140</v>
      </c>
      <c r="B141" s="86"/>
      <c r="C141" s="217"/>
      <c r="D141" s="217"/>
      <c r="E141" s="161" t="s">
        <v>494</v>
      </c>
      <c r="F141" s="161"/>
      <c r="G141" s="166"/>
      <c r="H141" s="252">
        <f t="shared" ref="H141:M141" si="35">H139-H140</f>
        <v>4702.8670607416425</v>
      </c>
      <c r="I141" s="252">
        <f t="shared" si="35"/>
        <v>825.27718550106613</v>
      </c>
      <c r="J141" s="252">
        <f t="shared" si="35"/>
        <v>688.73256351039254</v>
      </c>
      <c r="K141" s="252">
        <f t="shared" si="35"/>
        <v>526.76907626717195</v>
      </c>
      <c r="L141" s="252">
        <f t="shared" si="35"/>
        <v>267.517725956307</v>
      </c>
      <c r="M141" s="252">
        <f t="shared" si="35"/>
        <v>277.01276884576782</v>
      </c>
      <c r="N141" s="213"/>
      <c r="O141" s="213"/>
      <c r="P141" s="213"/>
      <c r="Q141" s="213"/>
      <c r="R141" s="213"/>
      <c r="S141" s="59"/>
      <c r="T141" s="270"/>
    </row>
    <row r="142" spans="1:20" s="128" customFormat="1" ht="15" customHeight="1">
      <c r="A142" s="103">
        <v>141</v>
      </c>
      <c r="B142" s="86"/>
      <c r="C142" s="217"/>
      <c r="D142" s="217"/>
      <c r="E142" s="161"/>
      <c r="F142" s="161"/>
      <c r="G142" s="166"/>
      <c r="H142" s="190"/>
      <c r="I142" s="190"/>
      <c r="J142" s="190"/>
      <c r="K142" s="190"/>
      <c r="L142" s="190"/>
      <c r="M142" s="190"/>
      <c r="N142" s="213"/>
      <c r="O142" s="213"/>
      <c r="P142" s="213"/>
      <c r="Q142" s="213"/>
      <c r="R142" s="213"/>
      <c r="S142" s="59"/>
      <c r="T142" s="270"/>
    </row>
    <row r="143" spans="1:20" s="52" customFormat="1" ht="30" customHeight="1">
      <c r="A143" s="103">
        <v>142</v>
      </c>
      <c r="B143" s="86"/>
      <c r="C143" s="151" t="s">
        <v>428</v>
      </c>
      <c r="D143" s="166"/>
      <c r="E143" s="161"/>
      <c r="F143" s="166"/>
      <c r="G143" s="166"/>
      <c r="H143" s="221"/>
      <c r="I143" s="221"/>
      <c r="J143" s="221"/>
      <c r="K143" s="221"/>
      <c r="L143" s="221"/>
      <c r="M143" s="221"/>
      <c r="N143" s="66"/>
      <c r="O143" s="66"/>
      <c r="P143" s="66"/>
      <c r="Q143" s="66"/>
      <c r="R143" s="66"/>
      <c r="S143" s="59"/>
      <c r="T143" s="270"/>
    </row>
    <row r="144" spans="1:20" s="52" customFormat="1" ht="15" customHeight="1">
      <c r="A144" s="103">
        <v>143</v>
      </c>
      <c r="B144" s="86"/>
      <c r="C144" s="217"/>
      <c r="D144" s="217"/>
      <c r="E144" s="166"/>
      <c r="F144" s="174" t="s">
        <v>528</v>
      </c>
      <c r="G144" s="166"/>
      <c r="H144" s="166"/>
      <c r="I144" s="166"/>
      <c r="J144" s="166"/>
      <c r="K144" s="166"/>
      <c r="L144" s="166"/>
      <c r="M144" s="166"/>
      <c r="N144" s="213"/>
      <c r="O144" s="213"/>
      <c r="P144" s="213"/>
      <c r="Q144" s="213"/>
      <c r="R144" s="213"/>
      <c r="S144" s="59"/>
      <c r="T144" s="270"/>
    </row>
    <row r="145" spans="1:20" s="52" customFormat="1" ht="15" customHeight="1">
      <c r="A145" s="103">
        <v>144</v>
      </c>
      <c r="B145" s="86"/>
      <c r="C145" s="217"/>
      <c r="D145" s="217"/>
      <c r="E145" s="166"/>
      <c r="F145" s="266" t="s">
        <v>683</v>
      </c>
      <c r="G145" s="166"/>
      <c r="H145" s="251">
        <v>0</v>
      </c>
      <c r="I145" s="296">
        <v>0</v>
      </c>
      <c r="J145" s="296">
        <v>0</v>
      </c>
      <c r="K145" s="296">
        <v>0</v>
      </c>
      <c r="L145" s="296">
        <v>0</v>
      </c>
      <c r="M145" s="296">
        <v>0</v>
      </c>
      <c r="N145" s="213"/>
      <c r="O145" s="213"/>
      <c r="P145" s="213"/>
      <c r="Q145" s="213"/>
      <c r="R145" s="213"/>
      <c r="S145" s="59"/>
      <c r="T145" s="270"/>
    </row>
    <row r="146" spans="1:20" s="52" customFormat="1" ht="13.5" customHeight="1">
      <c r="A146" s="103">
        <v>145</v>
      </c>
      <c r="B146" s="86"/>
      <c r="C146" s="217"/>
      <c r="D146" s="217"/>
      <c r="E146" s="166"/>
      <c r="F146" s="266" t="s">
        <v>683</v>
      </c>
      <c r="G146" s="166"/>
      <c r="H146" s="296">
        <v>0</v>
      </c>
      <c r="I146" s="296">
        <v>0</v>
      </c>
      <c r="J146" s="296">
        <v>0</v>
      </c>
      <c r="K146" s="296">
        <v>0</v>
      </c>
      <c r="L146" s="296">
        <v>0</v>
      </c>
      <c r="M146" s="296">
        <v>0</v>
      </c>
      <c r="N146" s="213"/>
      <c r="O146" s="213"/>
      <c r="P146" s="213"/>
      <c r="Q146" s="213"/>
      <c r="R146" s="213"/>
      <c r="S146" s="59"/>
      <c r="T146" s="270"/>
    </row>
    <row r="147" spans="1:20" s="52" customFormat="1" ht="15" customHeight="1">
      <c r="A147" s="103">
        <v>146</v>
      </c>
      <c r="B147" s="86"/>
      <c r="C147" s="217"/>
      <c r="D147" s="217"/>
      <c r="E147" s="166"/>
      <c r="F147" s="266" t="s">
        <v>683</v>
      </c>
      <c r="G147" s="166"/>
      <c r="H147" s="296">
        <v>0</v>
      </c>
      <c r="I147" s="296">
        <v>0</v>
      </c>
      <c r="J147" s="296">
        <v>0</v>
      </c>
      <c r="K147" s="296">
        <v>0</v>
      </c>
      <c r="L147" s="296">
        <v>0</v>
      </c>
      <c r="M147" s="296">
        <v>0</v>
      </c>
      <c r="N147" s="213"/>
      <c r="O147" s="213"/>
      <c r="P147" s="213"/>
      <c r="Q147" s="213"/>
      <c r="R147" s="213"/>
      <c r="S147" s="59"/>
      <c r="T147" s="270"/>
    </row>
    <row r="148" spans="1:20" s="52" customFormat="1" ht="15" customHeight="1">
      <c r="A148" s="103">
        <v>147</v>
      </c>
      <c r="B148" s="86"/>
      <c r="C148" s="217"/>
      <c r="D148" s="217"/>
      <c r="E148" s="166"/>
      <c r="F148" s="266" t="s">
        <v>683</v>
      </c>
      <c r="G148" s="166"/>
      <c r="H148" s="296">
        <v>0</v>
      </c>
      <c r="I148" s="296">
        <v>0</v>
      </c>
      <c r="J148" s="296">
        <v>0</v>
      </c>
      <c r="K148" s="296">
        <v>0</v>
      </c>
      <c r="L148" s="296">
        <v>0</v>
      </c>
      <c r="M148" s="296">
        <v>0</v>
      </c>
      <c r="N148" s="213"/>
      <c r="O148" s="213"/>
      <c r="P148" s="213"/>
      <c r="Q148" s="213"/>
      <c r="R148" s="213"/>
      <c r="S148" s="59"/>
      <c r="T148" s="270"/>
    </row>
    <row r="149" spans="1:20" s="52" customFormat="1" ht="15" customHeight="1">
      <c r="A149" s="103">
        <v>148</v>
      </c>
      <c r="B149" s="86"/>
      <c r="C149" s="217"/>
      <c r="D149" s="217"/>
      <c r="E149" s="166"/>
      <c r="F149" s="266" t="s">
        <v>683</v>
      </c>
      <c r="G149" s="166"/>
      <c r="H149" s="296">
        <v>0</v>
      </c>
      <c r="I149" s="296">
        <v>0</v>
      </c>
      <c r="J149" s="296">
        <v>0</v>
      </c>
      <c r="K149" s="296">
        <v>0</v>
      </c>
      <c r="L149" s="296">
        <v>0</v>
      </c>
      <c r="M149" s="296">
        <v>0</v>
      </c>
      <c r="N149" s="213"/>
      <c r="O149" s="213"/>
      <c r="P149" s="213"/>
      <c r="Q149" s="213"/>
      <c r="R149" s="213"/>
      <c r="S149" s="59"/>
      <c r="T149" s="270"/>
    </row>
    <row r="150" spans="1:20" s="49" customFormat="1" ht="15" customHeight="1">
      <c r="A150" s="103">
        <v>149</v>
      </c>
      <c r="B150" s="86"/>
      <c r="C150" s="217"/>
      <c r="D150" s="217"/>
      <c r="E150" s="169"/>
      <c r="F150" s="148" t="s">
        <v>255</v>
      </c>
      <c r="G150" s="169"/>
      <c r="H150" s="181"/>
      <c r="I150" s="181"/>
      <c r="J150" s="179"/>
      <c r="K150" s="179"/>
      <c r="L150" s="179"/>
      <c r="M150" s="181"/>
      <c r="N150" s="213"/>
      <c r="O150" s="216"/>
      <c r="P150" s="216"/>
      <c r="Q150" s="213"/>
      <c r="R150" s="213"/>
      <c r="S150" s="59"/>
      <c r="T150" s="270"/>
    </row>
    <row r="151" spans="1:20" s="52" customFormat="1" ht="15" customHeight="1" thickBot="1">
      <c r="A151" s="103">
        <v>150</v>
      </c>
      <c r="B151" s="86"/>
      <c r="C151" s="217"/>
      <c r="D151" s="217"/>
      <c r="E151" s="166"/>
      <c r="F151" s="166" t="s">
        <v>522</v>
      </c>
      <c r="G151" s="166"/>
      <c r="H151" s="251">
        <v>0</v>
      </c>
      <c r="I151" s="296">
        <v>0</v>
      </c>
      <c r="J151" s="296">
        <v>0</v>
      </c>
      <c r="K151" s="296">
        <v>0</v>
      </c>
      <c r="L151" s="296">
        <v>0</v>
      </c>
      <c r="M151" s="296">
        <v>0</v>
      </c>
      <c r="N151" s="213"/>
      <c r="O151" s="213"/>
      <c r="P151" s="213"/>
      <c r="Q151" s="213"/>
      <c r="R151" s="213"/>
      <c r="S151" s="59"/>
      <c r="T151" s="270"/>
    </row>
    <row r="152" spans="1:20" s="52" customFormat="1" ht="15" customHeight="1" thickBot="1">
      <c r="A152" s="103">
        <v>151</v>
      </c>
      <c r="B152" s="86"/>
      <c r="C152" s="217"/>
      <c r="D152" s="165"/>
      <c r="E152" s="161" t="s">
        <v>540</v>
      </c>
      <c r="F152" s="217"/>
      <c r="G152" s="166"/>
      <c r="H152" s="252">
        <f t="shared" ref="H152:M152" si="36">SUM(H145:H149,H151)</f>
        <v>0</v>
      </c>
      <c r="I152" s="252">
        <f t="shared" si="36"/>
        <v>0</v>
      </c>
      <c r="J152" s="252">
        <f t="shared" si="36"/>
        <v>0</v>
      </c>
      <c r="K152" s="252">
        <f t="shared" si="36"/>
        <v>0</v>
      </c>
      <c r="L152" s="252">
        <f t="shared" si="36"/>
        <v>0</v>
      </c>
      <c r="M152" s="252">
        <f t="shared" si="36"/>
        <v>0</v>
      </c>
      <c r="N152" s="213"/>
      <c r="O152" s="213"/>
      <c r="P152" s="213"/>
      <c r="Q152" s="213"/>
      <c r="R152" s="213"/>
      <c r="S152" s="59"/>
      <c r="T152" s="270" t="s">
        <v>570</v>
      </c>
    </row>
    <row r="153" spans="1:20" s="106" customFormat="1" ht="15" customHeight="1" thickBot="1">
      <c r="A153" s="103">
        <v>152</v>
      </c>
      <c r="B153" s="86"/>
      <c r="C153" s="217"/>
      <c r="D153" s="165" t="s">
        <v>5</v>
      </c>
      <c r="E153" s="166"/>
      <c r="F153" s="217" t="s">
        <v>503</v>
      </c>
      <c r="G153" s="166"/>
      <c r="H153" s="251">
        <v>0</v>
      </c>
      <c r="I153" s="296">
        <v>0</v>
      </c>
      <c r="J153" s="296">
        <v>0</v>
      </c>
      <c r="K153" s="296">
        <v>0</v>
      </c>
      <c r="L153" s="296">
        <v>0</v>
      </c>
      <c r="M153" s="296">
        <v>0</v>
      </c>
      <c r="N153" s="213"/>
      <c r="O153" s="213"/>
      <c r="P153" s="213"/>
      <c r="Q153" s="213"/>
      <c r="R153" s="213"/>
      <c r="S153" s="59"/>
      <c r="T153" s="270"/>
    </row>
    <row r="154" spans="1:20" s="106" customFormat="1" ht="15" customHeight="1" thickBot="1">
      <c r="A154" s="103">
        <v>153</v>
      </c>
      <c r="B154" s="86"/>
      <c r="C154" s="217"/>
      <c r="D154" s="217"/>
      <c r="E154" s="161" t="s">
        <v>495</v>
      </c>
      <c r="F154" s="161"/>
      <c r="G154" s="166"/>
      <c r="H154" s="252">
        <f t="shared" ref="H154:M154" si="37">H152-H153</f>
        <v>0</v>
      </c>
      <c r="I154" s="252">
        <f t="shared" si="37"/>
        <v>0</v>
      </c>
      <c r="J154" s="252">
        <f t="shared" si="37"/>
        <v>0</v>
      </c>
      <c r="K154" s="252">
        <f t="shared" si="37"/>
        <v>0</v>
      </c>
      <c r="L154" s="252">
        <f t="shared" si="37"/>
        <v>0</v>
      </c>
      <c r="M154" s="252">
        <f t="shared" si="37"/>
        <v>0</v>
      </c>
      <c r="N154" s="213"/>
      <c r="O154" s="213"/>
      <c r="P154" s="213"/>
      <c r="Q154" s="213"/>
      <c r="R154" s="213"/>
      <c r="S154" s="59"/>
      <c r="T154" s="270"/>
    </row>
    <row r="155" spans="1:20" s="128" customFormat="1" ht="15" customHeight="1">
      <c r="A155" s="103"/>
      <c r="B155" s="86"/>
      <c r="C155" s="217"/>
      <c r="D155" s="217"/>
      <c r="E155" s="161"/>
      <c r="F155" s="161"/>
      <c r="G155" s="166"/>
      <c r="H155" s="190"/>
      <c r="I155" s="190"/>
      <c r="J155" s="190"/>
      <c r="K155" s="190"/>
      <c r="L155" s="190"/>
      <c r="M155" s="190"/>
      <c r="N155" s="213"/>
      <c r="O155" s="213"/>
      <c r="P155" s="213"/>
      <c r="Q155" s="213"/>
      <c r="R155" s="213"/>
      <c r="S155" s="59"/>
      <c r="T155" s="270"/>
    </row>
    <row r="156" spans="1:20" s="128" customFormat="1" ht="18.75" customHeight="1">
      <c r="A156" s="103">
        <v>161</v>
      </c>
      <c r="B156" s="149"/>
      <c r="C156" s="166"/>
      <c r="D156" s="166"/>
      <c r="E156" s="166"/>
      <c r="F156" s="166"/>
      <c r="G156" s="221"/>
      <c r="H156" s="227"/>
      <c r="I156" s="186"/>
      <c r="J156" s="186"/>
      <c r="K156" s="186"/>
      <c r="L156" s="186"/>
      <c r="M156" s="186"/>
      <c r="N156" s="66"/>
      <c r="O156" s="213"/>
      <c r="P156" s="213"/>
      <c r="Q156" s="213"/>
      <c r="R156" s="213"/>
      <c r="S156" s="59"/>
      <c r="T156" s="270"/>
    </row>
    <row r="157" spans="1:20" s="128" customFormat="1" ht="18.75" customHeight="1">
      <c r="A157" s="103">
        <v>162</v>
      </c>
      <c r="B157" s="149"/>
      <c r="C157" s="166"/>
      <c r="D157" s="166"/>
      <c r="E157" s="166"/>
      <c r="F157" s="166"/>
      <c r="G157" s="166"/>
      <c r="H157" s="225" t="s">
        <v>245</v>
      </c>
      <c r="I157" s="225" t="s">
        <v>467</v>
      </c>
      <c r="J157" s="225" t="s">
        <v>468</v>
      </c>
      <c r="K157" s="225" t="s">
        <v>469</v>
      </c>
      <c r="L157" s="225" t="s">
        <v>470</v>
      </c>
      <c r="M157" s="225" t="s">
        <v>471</v>
      </c>
      <c r="N157" s="66"/>
      <c r="O157" s="213"/>
      <c r="P157" s="213"/>
      <c r="Q157" s="213"/>
      <c r="R157" s="213"/>
      <c r="S157" s="59"/>
      <c r="T157" s="270"/>
    </row>
    <row r="158" spans="1:20" s="52" customFormat="1" ht="30" customHeight="1">
      <c r="A158" s="103">
        <v>163</v>
      </c>
      <c r="B158" s="86"/>
      <c r="C158" s="151" t="s">
        <v>429</v>
      </c>
      <c r="D158" s="166"/>
      <c r="E158" s="161"/>
      <c r="F158" s="166"/>
      <c r="G158" s="280" t="str">
        <f>IF(ISNUMBER(CoverSheet!$C$12),"for year ended","")</f>
        <v>for year ended</v>
      </c>
      <c r="H158" s="222">
        <f>IF(ISNUMBER(CoverSheet!$C$12),DATE(YEAR(CoverSheet!$C$12),MONTH(CoverSheet!$C$12),DAY(CoverSheet!$C$12))-1,"")</f>
        <v>41729</v>
      </c>
      <c r="I158" s="222">
        <f>IF(ISNUMBER(CoverSheet!$C$12),DATE(YEAR(CoverSheet!$C$12)+1,MONTH(CoverSheet!$C$12),DAY(CoverSheet!$C$12))-1,"")</f>
        <v>42094</v>
      </c>
      <c r="J158" s="222">
        <f>IF(ISNUMBER(CoverSheet!$C$12),DATE(YEAR(CoverSheet!$C$12)+2,MONTH(CoverSheet!$C$12),DAY(CoverSheet!$C$12))-1,"")</f>
        <v>42460</v>
      </c>
      <c r="K158" s="222">
        <f>IF(ISNUMBER(CoverSheet!$C$12),DATE(YEAR(CoverSheet!$C$12)+3,MONTH(CoverSheet!$C$12),DAY(CoverSheet!$C$12))-1,"")</f>
        <v>42825</v>
      </c>
      <c r="L158" s="222">
        <f>IF(ISNUMBER(CoverSheet!$C$12),DATE(YEAR(CoverSheet!$C$12)+4,MONTH(CoverSheet!$C$12),DAY(CoverSheet!$C$12))-1,"")</f>
        <v>43190</v>
      </c>
      <c r="M158" s="222">
        <f>IF(ISNUMBER(CoverSheet!$C$12),DATE(YEAR(CoverSheet!$C$12)+5,MONTH(CoverSheet!$C$12),DAY(CoverSheet!$C$12))-1,"")</f>
        <v>43555</v>
      </c>
      <c r="N158" s="66"/>
      <c r="O158" s="66"/>
      <c r="P158" s="66"/>
      <c r="Q158" s="66"/>
      <c r="R158" s="66"/>
      <c r="S158" s="59"/>
      <c r="T158" s="270"/>
    </row>
    <row r="159" spans="1:20" s="52" customFormat="1" ht="15" customHeight="1">
      <c r="A159" s="103">
        <v>164</v>
      </c>
      <c r="B159" s="86"/>
      <c r="C159" s="217"/>
      <c r="D159" s="217"/>
      <c r="E159" s="166"/>
      <c r="F159" s="174" t="s">
        <v>528</v>
      </c>
      <c r="G159" s="166"/>
      <c r="H159" s="196" t="s">
        <v>486</v>
      </c>
      <c r="I159" s="166"/>
      <c r="J159" s="166"/>
      <c r="K159" s="166"/>
      <c r="L159" s="166"/>
      <c r="M159" s="166"/>
      <c r="N159" s="213"/>
      <c r="O159" s="213"/>
      <c r="P159" s="213"/>
      <c r="Q159" s="213"/>
      <c r="R159" s="213"/>
      <c r="S159" s="59"/>
      <c r="T159" s="270"/>
    </row>
    <row r="160" spans="1:20" s="52" customFormat="1" ht="15" customHeight="1">
      <c r="A160" s="103">
        <v>165</v>
      </c>
      <c r="B160" s="86"/>
      <c r="C160" s="217"/>
      <c r="D160" s="217"/>
      <c r="E160" s="166"/>
      <c r="F160" s="266" t="s">
        <v>697</v>
      </c>
      <c r="G160" s="166"/>
      <c r="H160" s="251">
        <v>0</v>
      </c>
      <c r="I160" s="296">
        <v>120</v>
      </c>
      <c r="J160" s="296">
        <v>100</v>
      </c>
      <c r="K160" s="296">
        <v>0</v>
      </c>
      <c r="L160" s="296">
        <v>0</v>
      </c>
      <c r="M160" s="296">
        <v>0</v>
      </c>
      <c r="N160" s="213"/>
      <c r="O160" s="213"/>
      <c r="P160" s="213"/>
      <c r="Q160" s="213"/>
      <c r="R160" s="213"/>
      <c r="S160" s="59"/>
      <c r="T160" s="270"/>
    </row>
    <row r="161" spans="1:20" s="52" customFormat="1" ht="15" customHeight="1">
      <c r="A161" s="103">
        <v>166</v>
      </c>
      <c r="B161" s="86"/>
      <c r="C161" s="217"/>
      <c r="D161" s="217"/>
      <c r="E161" s="166"/>
      <c r="F161" s="266" t="s">
        <v>698</v>
      </c>
      <c r="G161" s="166"/>
      <c r="H161" s="296">
        <v>0</v>
      </c>
      <c r="I161" s="296">
        <v>330</v>
      </c>
      <c r="J161" s="296">
        <v>150</v>
      </c>
      <c r="K161" s="296">
        <v>100</v>
      </c>
      <c r="L161" s="296">
        <v>100</v>
      </c>
      <c r="M161" s="296">
        <v>100</v>
      </c>
      <c r="N161" s="213"/>
      <c r="O161" s="213"/>
      <c r="P161" s="213"/>
      <c r="Q161" s="213"/>
      <c r="R161" s="213"/>
      <c r="S161" s="59"/>
      <c r="T161" s="270"/>
    </row>
    <row r="162" spans="1:20" s="52" customFormat="1" ht="15" customHeight="1">
      <c r="A162" s="103">
        <v>167</v>
      </c>
      <c r="B162" s="86"/>
      <c r="C162" s="217"/>
      <c r="D162" s="217"/>
      <c r="E162" s="166"/>
      <c r="F162" s="266" t="s">
        <v>699</v>
      </c>
      <c r="G162" s="166"/>
      <c r="H162" s="296">
        <v>0</v>
      </c>
      <c r="I162" s="296">
        <v>220</v>
      </c>
      <c r="J162" s="296">
        <v>0</v>
      </c>
      <c r="K162" s="296">
        <v>0</v>
      </c>
      <c r="L162" s="296">
        <v>0</v>
      </c>
      <c r="M162" s="296">
        <v>0</v>
      </c>
      <c r="N162" s="213"/>
      <c r="O162" s="213"/>
      <c r="P162" s="213"/>
      <c r="Q162" s="213"/>
      <c r="R162" s="213"/>
      <c r="S162" s="59"/>
      <c r="T162" s="270"/>
    </row>
    <row r="163" spans="1:20" s="52" customFormat="1" ht="27" customHeight="1">
      <c r="A163" s="103">
        <v>168</v>
      </c>
      <c r="B163" s="86"/>
      <c r="C163" s="217"/>
      <c r="D163" s="217"/>
      <c r="E163" s="166"/>
      <c r="F163" s="266" t="s">
        <v>700</v>
      </c>
      <c r="G163" s="166"/>
      <c r="H163" s="296">
        <v>0</v>
      </c>
      <c r="I163" s="296">
        <v>200</v>
      </c>
      <c r="J163" s="296">
        <v>100</v>
      </c>
      <c r="K163" s="296">
        <v>100</v>
      </c>
      <c r="L163" s="296">
        <v>0</v>
      </c>
      <c r="M163" s="296">
        <v>0</v>
      </c>
      <c r="N163" s="213"/>
      <c r="O163" s="213"/>
      <c r="P163" s="213"/>
      <c r="Q163" s="213"/>
      <c r="R163" s="213"/>
      <c r="S163" s="59"/>
      <c r="T163" s="270"/>
    </row>
    <row r="164" spans="1:20" s="52" customFormat="1" ht="15" customHeight="1">
      <c r="A164" s="103">
        <v>169</v>
      </c>
      <c r="B164" s="86"/>
      <c r="C164" s="217"/>
      <c r="D164" s="217"/>
      <c r="E164" s="166"/>
      <c r="F164" s="266">
        <v>0</v>
      </c>
      <c r="G164" s="166"/>
      <c r="H164" s="296">
        <v>0</v>
      </c>
      <c r="I164" s="296">
        <v>0</v>
      </c>
      <c r="J164" s="296">
        <v>0</v>
      </c>
      <c r="K164" s="296">
        <v>0</v>
      </c>
      <c r="L164" s="296">
        <v>0</v>
      </c>
      <c r="M164" s="296">
        <v>0</v>
      </c>
      <c r="N164" s="213"/>
      <c r="O164" s="213"/>
      <c r="P164" s="213"/>
      <c r="Q164" s="213"/>
      <c r="R164" s="213"/>
      <c r="S164" s="59"/>
      <c r="T164" s="270"/>
    </row>
    <row r="165" spans="1:20" s="49" customFormat="1" ht="15" customHeight="1">
      <c r="A165" s="103">
        <v>170</v>
      </c>
      <c r="B165" s="86"/>
      <c r="C165" s="217"/>
      <c r="D165" s="217"/>
      <c r="E165" s="169"/>
      <c r="F165" s="148" t="s">
        <v>255</v>
      </c>
      <c r="G165" s="169"/>
      <c r="H165" s="181"/>
      <c r="I165" s="181"/>
      <c r="J165" s="179"/>
      <c r="K165" s="179"/>
      <c r="L165" s="179"/>
      <c r="M165" s="181"/>
      <c r="N165" s="213"/>
      <c r="O165" s="216"/>
      <c r="P165" s="216"/>
      <c r="Q165" s="213"/>
      <c r="R165" s="213"/>
      <c r="S165" s="59"/>
      <c r="T165" s="270"/>
    </row>
    <row r="166" spans="1:20" s="52" customFormat="1" ht="15" customHeight="1" thickBot="1">
      <c r="A166" s="103">
        <v>171</v>
      </c>
      <c r="B166" s="86"/>
      <c r="C166" s="217"/>
      <c r="D166" s="217"/>
      <c r="E166" s="166"/>
      <c r="F166" s="166" t="s">
        <v>523</v>
      </c>
      <c r="G166" s="166"/>
      <c r="H166" s="251">
        <v>0</v>
      </c>
      <c r="I166" s="296">
        <v>0</v>
      </c>
      <c r="J166" s="296">
        <v>0</v>
      </c>
      <c r="K166" s="296">
        <v>0</v>
      </c>
      <c r="L166" s="296">
        <v>0</v>
      </c>
      <c r="M166" s="296">
        <v>0</v>
      </c>
      <c r="N166" s="213"/>
      <c r="O166" s="213"/>
      <c r="P166" s="213"/>
      <c r="Q166" s="213"/>
      <c r="R166" s="213"/>
      <c r="S166" s="59"/>
      <c r="T166" s="270"/>
    </row>
    <row r="167" spans="1:20" s="52" customFormat="1" ht="15" customHeight="1" thickBot="1">
      <c r="A167" s="103">
        <v>172</v>
      </c>
      <c r="B167" s="86"/>
      <c r="C167" s="217"/>
      <c r="D167" s="165"/>
      <c r="E167" s="161" t="s">
        <v>541</v>
      </c>
      <c r="F167" s="217"/>
      <c r="G167" s="166"/>
      <c r="H167" s="252">
        <f t="shared" ref="H167:M167" si="38">SUM(H160:H164,H166)</f>
        <v>0</v>
      </c>
      <c r="I167" s="252">
        <f t="shared" si="38"/>
        <v>870</v>
      </c>
      <c r="J167" s="252">
        <f t="shared" si="38"/>
        <v>350</v>
      </c>
      <c r="K167" s="252">
        <f t="shared" si="38"/>
        <v>200</v>
      </c>
      <c r="L167" s="252">
        <f t="shared" si="38"/>
        <v>100</v>
      </c>
      <c r="M167" s="252">
        <f t="shared" si="38"/>
        <v>100</v>
      </c>
      <c r="N167" s="213"/>
      <c r="O167" s="213"/>
      <c r="P167" s="213"/>
      <c r="Q167" s="213"/>
      <c r="R167" s="213"/>
      <c r="S167" s="59"/>
      <c r="T167" s="270" t="s">
        <v>571</v>
      </c>
    </row>
    <row r="168" spans="1:20" s="106" customFormat="1" ht="15" customHeight="1" thickBot="1">
      <c r="A168" s="103">
        <v>173</v>
      </c>
      <c r="B168" s="86"/>
      <c r="C168" s="217"/>
      <c r="D168" s="165" t="s">
        <v>5</v>
      </c>
      <c r="E168" s="166"/>
      <c r="F168" s="217" t="s">
        <v>493</v>
      </c>
      <c r="G168" s="166"/>
      <c r="H168" s="251">
        <v>0</v>
      </c>
      <c r="I168" s="296">
        <v>148.4008528784648</v>
      </c>
      <c r="J168" s="296">
        <v>79.150115473441119</v>
      </c>
      <c r="K168" s="296">
        <v>47.313311226906684</v>
      </c>
      <c r="L168" s="296">
        <v>21.318315895203821</v>
      </c>
      <c r="M168" s="296">
        <v>28.971084911341592</v>
      </c>
      <c r="N168" s="213"/>
      <c r="O168" s="213"/>
      <c r="P168" s="213"/>
      <c r="Q168" s="213"/>
      <c r="R168" s="213"/>
      <c r="S168" s="59"/>
      <c r="T168" s="270"/>
    </row>
    <row r="169" spans="1:20" s="106" customFormat="1" ht="15" customHeight="1" thickBot="1">
      <c r="A169" s="103">
        <v>174</v>
      </c>
      <c r="B169" s="86"/>
      <c r="C169" s="217"/>
      <c r="D169" s="217"/>
      <c r="E169" s="161" t="s">
        <v>496</v>
      </c>
      <c r="F169" s="161"/>
      <c r="G169" s="166"/>
      <c r="H169" s="252">
        <f t="shared" ref="H169:M169" si="39">H167-H168</f>
        <v>0</v>
      </c>
      <c r="I169" s="252">
        <f t="shared" si="39"/>
        <v>721.59914712153522</v>
      </c>
      <c r="J169" s="252">
        <f t="shared" si="39"/>
        <v>270.84988452655887</v>
      </c>
      <c r="K169" s="252">
        <f t="shared" si="39"/>
        <v>152.68668877309332</v>
      </c>
      <c r="L169" s="252">
        <f t="shared" si="39"/>
        <v>78.681684104796176</v>
      </c>
      <c r="M169" s="252">
        <f t="shared" si="39"/>
        <v>71.028915088658408</v>
      </c>
      <c r="N169" s="213"/>
      <c r="O169" s="213"/>
      <c r="P169" s="213"/>
      <c r="Q169" s="213"/>
      <c r="R169" s="213"/>
      <c r="S169" s="59"/>
      <c r="T169" s="270"/>
    </row>
    <row r="170" spans="1:20" s="43" customFormat="1">
      <c r="A170" s="103">
        <v>175</v>
      </c>
      <c r="B170" s="86"/>
      <c r="C170" s="217"/>
      <c r="D170" s="217"/>
      <c r="E170" s="166"/>
      <c r="F170" s="166"/>
      <c r="G170" s="166"/>
      <c r="H170" s="166"/>
      <c r="I170" s="166"/>
      <c r="J170" s="166"/>
      <c r="K170" s="166"/>
      <c r="L170" s="166"/>
      <c r="M170" s="166"/>
      <c r="N170" s="213"/>
      <c r="O170" s="213"/>
      <c r="P170" s="213"/>
      <c r="Q170" s="213"/>
      <c r="R170" s="213"/>
      <c r="S170" s="59"/>
      <c r="T170" s="270"/>
    </row>
    <row r="171" spans="1:20" s="43" customFormat="1">
      <c r="A171" s="103">
        <v>176</v>
      </c>
      <c r="B171" s="86"/>
      <c r="C171" s="217"/>
      <c r="D171" s="217"/>
      <c r="E171" s="166"/>
      <c r="F171" s="166"/>
      <c r="G171" s="166"/>
      <c r="H171" s="166"/>
      <c r="I171" s="166"/>
      <c r="J171" s="166"/>
      <c r="K171" s="166"/>
      <c r="L171" s="166"/>
      <c r="M171" s="166"/>
      <c r="N171" s="213"/>
      <c r="O171" s="213"/>
      <c r="P171" s="213"/>
      <c r="Q171" s="213"/>
      <c r="R171" s="68"/>
      <c r="S171" s="59"/>
      <c r="T171" s="271"/>
    </row>
    <row r="172" spans="1:20" s="52" customFormat="1">
      <c r="A172" s="103">
        <v>177</v>
      </c>
      <c r="B172" s="86"/>
      <c r="C172" s="166"/>
      <c r="D172" s="166"/>
      <c r="E172" s="166"/>
      <c r="F172" s="166"/>
      <c r="G172" s="166"/>
      <c r="H172" s="227"/>
      <c r="I172" s="186"/>
      <c r="J172" s="186"/>
      <c r="K172" s="186"/>
      <c r="L172" s="186"/>
      <c r="M172" s="186"/>
      <c r="N172" s="66"/>
      <c r="O172" s="66"/>
      <c r="P172" s="66"/>
      <c r="Q172" s="66"/>
      <c r="R172" s="66"/>
      <c r="S172" s="59"/>
      <c r="T172" s="270"/>
    </row>
    <row r="173" spans="1:20" s="52" customFormat="1" ht="24" customHeight="1">
      <c r="A173" s="103">
        <v>178</v>
      </c>
      <c r="B173" s="86"/>
      <c r="C173" s="151" t="s">
        <v>466</v>
      </c>
      <c r="D173" s="166"/>
      <c r="E173" s="166"/>
      <c r="F173" s="166"/>
      <c r="G173" s="166"/>
      <c r="H173" s="227"/>
      <c r="I173" s="186"/>
      <c r="J173" s="186"/>
      <c r="K173" s="186"/>
      <c r="L173" s="186"/>
      <c r="M173" s="186"/>
      <c r="N173" s="66"/>
      <c r="O173" s="66"/>
      <c r="P173" s="66"/>
      <c r="Q173" s="66"/>
      <c r="R173" s="66"/>
      <c r="S173" s="59"/>
      <c r="T173" s="270"/>
    </row>
    <row r="174" spans="1:20" ht="15" customHeight="1">
      <c r="A174" s="103">
        <v>179</v>
      </c>
      <c r="B174" s="86"/>
      <c r="C174" s="217"/>
      <c r="D174" s="219" t="s">
        <v>59</v>
      </c>
      <c r="E174" s="217"/>
      <c r="F174" s="166"/>
      <c r="G174" s="279"/>
      <c r="H174" s="195"/>
      <c r="I174" s="195"/>
      <c r="J174" s="195"/>
      <c r="K174" s="195"/>
      <c r="L174" s="195"/>
      <c r="M174" s="195"/>
      <c r="N174" s="213"/>
      <c r="O174" s="213"/>
      <c r="P174" s="213"/>
      <c r="Q174" s="213"/>
      <c r="R174" s="213"/>
      <c r="S174" s="59"/>
      <c r="T174" s="270"/>
    </row>
    <row r="175" spans="1:20" s="52" customFormat="1" ht="15" customHeight="1">
      <c r="A175" s="103">
        <v>180</v>
      </c>
      <c r="B175" s="86"/>
      <c r="C175" s="217"/>
      <c r="D175" s="217"/>
      <c r="E175" s="166"/>
      <c r="F175" s="174" t="s">
        <v>528</v>
      </c>
      <c r="G175" s="279"/>
      <c r="H175" s="196"/>
      <c r="I175" s="166"/>
      <c r="J175" s="166"/>
      <c r="K175" s="166"/>
      <c r="L175" s="166"/>
      <c r="M175" s="220"/>
      <c r="N175" s="213"/>
      <c r="O175" s="213"/>
      <c r="P175" s="213"/>
      <c r="Q175" s="213"/>
      <c r="R175" s="213"/>
      <c r="S175" s="59"/>
      <c r="T175" s="270"/>
    </row>
    <row r="176" spans="1:20" s="52" customFormat="1" ht="15" customHeight="1">
      <c r="A176" s="103">
        <v>181</v>
      </c>
      <c r="B176" s="86"/>
      <c r="C176" s="217"/>
      <c r="D176" s="217"/>
      <c r="E176" s="166"/>
      <c r="F176" s="266" t="s">
        <v>701</v>
      </c>
      <c r="G176" s="166"/>
      <c r="H176" s="251">
        <v>500.00000000000006</v>
      </c>
      <c r="I176" s="296">
        <v>500.00000000000006</v>
      </c>
      <c r="J176" s="296">
        <v>500</v>
      </c>
      <c r="K176" s="296">
        <v>500</v>
      </c>
      <c r="L176" s="296">
        <v>150</v>
      </c>
      <c r="M176" s="296">
        <v>150</v>
      </c>
      <c r="N176" s="213"/>
      <c r="O176" s="213"/>
      <c r="P176" s="213"/>
      <c r="Q176" s="213"/>
      <c r="R176" s="213"/>
      <c r="S176" s="59"/>
      <c r="T176" s="270"/>
    </row>
    <row r="177" spans="1:20" s="52" customFormat="1" ht="15" customHeight="1">
      <c r="A177" s="103">
        <v>182</v>
      </c>
      <c r="B177" s="86"/>
      <c r="C177" s="217"/>
      <c r="D177" s="217"/>
      <c r="E177" s="166"/>
      <c r="F177" s="266" t="s">
        <v>702</v>
      </c>
      <c r="G177" s="166"/>
      <c r="H177" s="296">
        <v>75</v>
      </c>
      <c r="I177" s="296">
        <v>106.61199999999999</v>
      </c>
      <c r="J177" s="296">
        <v>156.61199999999999</v>
      </c>
      <c r="K177" s="296">
        <v>106.61199999999998</v>
      </c>
      <c r="L177" s="296">
        <v>131.61199999999999</v>
      </c>
      <c r="M177" s="296">
        <v>106.61199999999999</v>
      </c>
      <c r="N177" s="213"/>
      <c r="O177" s="213"/>
      <c r="P177" s="213"/>
      <c r="Q177" s="213"/>
      <c r="R177" s="213"/>
      <c r="S177" s="59"/>
      <c r="T177" s="270"/>
    </row>
    <row r="178" spans="1:20" s="52" customFormat="1" ht="15" customHeight="1">
      <c r="A178" s="103">
        <v>183</v>
      </c>
      <c r="B178" s="86"/>
      <c r="C178" s="217"/>
      <c r="D178" s="217"/>
      <c r="E178" s="166"/>
      <c r="F178" s="266" t="s">
        <v>703</v>
      </c>
      <c r="G178" s="166"/>
      <c r="H178" s="296">
        <v>225</v>
      </c>
      <c r="I178" s="296">
        <v>135</v>
      </c>
      <c r="J178" s="296">
        <v>90</v>
      </c>
      <c r="K178" s="296">
        <v>90</v>
      </c>
      <c r="L178" s="296">
        <v>90</v>
      </c>
      <c r="M178" s="296">
        <v>90</v>
      </c>
      <c r="N178" s="213"/>
      <c r="O178" s="213"/>
      <c r="P178" s="213"/>
      <c r="Q178" s="213"/>
      <c r="R178" s="213"/>
      <c r="S178" s="59"/>
      <c r="T178" s="270"/>
    </row>
    <row r="179" spans="1:20" s="52" customFormat="1" ht="15" customHeight="1">
      <c r="A179" s="103">
        <v>184</v>
      </c>
      <c r="B179" s="86"/>
      <c r="C179" s="217"/>
      <c r="D179" s="217"/>
      <c r="E179" s="166"/>
      <c r="F179" s="266" t="s">
        <v>683</v>
      </c>
      <c r="G179" s="166"/>
      <c r="H179" s="296">
        <v>0</v>
      </c>
      <c r="I179" s="296">
        <v>0</v>
      </c>
      <c r="J179" s="296">
        <v>0</v>
      </c>
      <c r="K179" s="296">
        <v>0</v>
      </c>
      <c r="L179" s="296">
        <v>0</v>
      </c>
      <c r="M179" s="296">
        <v>0</v>
      </c>
      <c r="N179" s="213"/>
      <c r="O179" s="213"/>
      <c r="P179" s="213"/>
      <c r="Q179" s="213"/>
      <c r="R179" s="213"/>
      <c r="S179" s="59"/>
      <c r="T179" s="270"/>
    </row>
    <row r="180" spans="1:20" s="52" customFormat="1" ht="15" customHeight="1">
      <c r="A180" s="103">
        <v>185</v>
      </c>
      <c r="B180" s="86"/>
      <c r="C180" s="217"/>
      <c r="D180" s="217"/>
      <c r="E180" s="166"/>
      <c r="F180" s="266" t="s">
        <v>683</v>
      </c>
      <c r="G180" s="166"/>
      <c r="H180" s="296">
        <v>0</v>
      </c>
      <c r="I180" s="296">
        <v>0</v>
      </c>
      <c r="J180" s="296">
        <v>0</v>
      </c>
      <c r="K180" s="296">
        <v>0</v>
      </c>
      <c r="L180" s="296">
        <v>0</v>
      </c>
      <c r="M180" s="296">
        <v>0</v>
      </c>
      <c r="N180" s="213"/>
      <c r="O180" s="213"/>
      <c r="P180" s="213"/>
      <c r="Q180" s="213"/>
      <c r="R180" s="213"/>
      <c r="S180" s="59"/>
      <c r="T180" s="270"/>
    </row>
    <row r="181" spans="1:20" s="49" customFormat="1" ht="15" customHeight="1">
      <c r="A181" s="103">
        <v>186</v>
      </c>
      <c r="B181" s="86"/>
      <c r="C181" s="217"/>
      <c r="D181" s="217"/>
      <c r="E181" s="169"/>
      <c r="F181" s="148" t="s">
        <v>255</v>
      </c>
      <c r="G181" s="169"/>
      <c r="H181" s="181"/>
      <c r="I181" s="181"/>
      <c r="J181" s="179"/>
      <c r="K181" s="179"/>
      <c r="L181" s="179"/>
      <c r="M181" s="181"/>
      <c r="N181" s="213"/>
      <c r="O181" s="216"/>
      <c r="P181" s="216"/>
      <c r="Q181" s="213"/>
      <c r="R181" s="213"/>
      <c r="S181" s="59"/>
      <c r="T181" s="270"/>
    </row>
    <row r="182" spans="1:20" s="52" customFormat="1" ht="15" customHeight="1" thickBot="1">
      <c r="A182" s="103">
        <v>187</v>
      </c>
      <c r="B182" s="86"/>
      <c r="C182" s="217"/>
      <c r="D182" s="217"/>
      <c r="E182" s="166"/>
      <c r="F182" s="166" t="s">
        <v>543</v>
      </c>
      <c r="G182" s="166"/>
      <c r="H182" s="251">
        <v>0</v>
      </c>
      <c r="I182" s="296">
        <v>0</v>
      </c>
      <c r="J182" s="296">
        <v>0</v>
      </c>
      <c r="K182" s="296">
        <v>0</v>
      </c>
      <c r="L182" s="296">
        <v>0</v>
      </c>
      <c r="M182" s="296">
        <v>0</v>
      </c>
      <c r="N182" s="213"/>
      <c r="O182" s="213"/>
      <c r="P182" s="213"/>
      <c r="Q182" s="213"/>
      <c r="R182" s="213"/>
      <c r="S182" s="59"/>
      <c r="T182" s="270"/>
    </row>
    <row r="183" spans="1:20" s="52" customFormat="1" ht="15" customHeight="1" thickBot="1">
      <c r="A183" s="103">
        <v>188</v>
      </c>
      <c r="B183" s="86"/>
      <c r="C183" s="217"/>
      <c r="D183" s="165"/>
      <c r="E183" s="161" t="s">
        <v>59</v>
      </c>
      <c r="F183" s="217"/>
      <c r="G183" s="166"/>
      <c r="H183" s="252">
        <f t="shared" ref="H183:M183" si="40">SUM(H176:H180,H182)</f>
        <v>800</v>
      </c>
      <c r="I183" s="252">
        <f t="shared" si="40"/>
        <v>741.61200000000008</v>
      </c>
      <c r="J183" s="252">
        <f t="shared" si="40"/>
        <v>746.61199999999997</v>
      </c>
      <c r="K183" s="252">
        <f t="shared" si="40"/>
        <v>696.61199999999997</v>
      </c>
      <c r="L183" s="252">
        <f t="shared" si="40"/>
        <v>371.61199999999997</v>
      </c>
      <c r="M183" s="252">
        <f t="shared" si="40"/>
        <v>346.61199999999997</v>
      </c>
      <c r="N183" s="213"/>
      <c r="O183" s="213"/>
      <c r="P183" s="213"/>
      <c r="Q183" s="213"/>
      <c r="R183" s="213"/>
      <c r="S183" s="59"/>
      <c r="T183" s="270"/>
    </row>
    <row r="184" spans="1:20" s="52" customFormat="1" ht="15" customHeight="1">
      <c r="A184" s="103">
        <v>189</v>
      </c>
      <c r="B184" s="86"/>
      <c r="C184" s="217"/>
      <c r="D184" s="219" t="s">
        <v>60</v>
      </c>
      <c r="E184" s="217"/>
      <c r="F184" s="166"/>
      <c r="G184" s="166"/>
      <c r="H184" s="166"/>
      <c r="I184" s="166"/>
      <c r="J184" s="166"/>
      <c r="K184" s="166"/>
      <c r="L184" s="166"/>
      <c r="M184" s="166"/>
      <c r="N184" s="213"/>
      <c r="O184" s="213"/>
      <c r="P184" s="213"/>
      <c r="Q184" s="213"/>
      <c r="R184" s="213"/>
      <c r="S184" s="59"/>
      <c r="T184" s="270"/>
    </row>
    <row r="185" spans="1:20" s="52" customFormat="1" ht="15" customHeight="1">
      <c r="A185" s="103">
        <v>190</v>
      </c>
      <c r="B185" s="86"/>
      <c r="C185" s="217"/>
      <c r="D185" s="217"/>
      <c r="E185" s="166"/>
      <c r="F185" s="174" t="s">
        <v>528</v>
      </c>
      <c r="G185" s="166"/>
      <c r="H185" s="166"/>
      <c r="I185" s="166"/>
      <c r="J185" s="166"/>
      <c r="K185" s="166"/>
      <c r="L185" s="166"/>
      <c r="M185" s="166"/>
      <c r="N185" s="213"/>
      <c r="O185" s="213"/>
      <c r="P185" s="213"/>
      <c r="Q185" s="213"/>
      <c r="R185" s="213"/>
      <c r="S185" s="59"/>
      <c r="T185" s="270"/>
    </row>
    <row r="186" spans="1:20" s="52" customFormat="1" ht="15" customHeight="1">
      <c r="A186" s="103">
        <v>191</v>
      </c>
      <c r="B186" s="86"/>
      <c r="C186" s="217"/>
      <c r="D186" s="217"/>
      <c r="E186" s="166"/>
      <c r="F186" s="266" t="s">
        <v>704</v>
      </c>
      <c r="G186" s="166"/>
      <c r="H186" s="251">
        <v>512</v>
      </c>
      <c r="I186" s="296">
        <v>200</v>
      </c>
      <c r="J186" s="296">
        <v>0</v>
      </c>
      <c r="K186" s="296">
        <v>0</v>
      </c>
      <c r="L186" s="296">
        <v>0</v>
      </c>
      <c r="M186" s="296">
        <v>250</v>
      </c>
      <c r="N186" s="213"/>
      <c r="O186" s="213"/>
      <c r="P186" s="213"/>
      <c r="Q186" s="213"/>
      <c r="R186" s="213"/>
      <c r="S186" s="59"/>
      <c r="T186" s="270"/>
    </row>
    <row r="187" spans="1:20" s="52" customFormat="1" ht="15" customHeight="1">
      <c r="A187" s="103">
        <v>192</v>
      </c>
      <c r="B187" s="86"/>
      <c r="C187" s="217"/>
      <c r="D187" s="217"/>
      <c r="E187" s="166"/>
      <c r="F187" s="266" t="s">
        <v>683</v>
      </c>
      <c r="G187" s="166"/>
      <c r="H187" s="296">
        <v>0</v>
      </c>
      <c r="I187" s="296">
        <v>0</v>
      </c>
      <c r="J187" s="296">
        <v>0</v>
      </c>
      <c r="K187" s="296">
        <v>0</v>
      </c>
      <c r="L187" s="296">
        <v>0</v>
      </c>
      <c r="M187" s="296">
        <v>0</v>
      </c>
      <c r="N187" s="213"/>
      <c r="O187" s="213"/>
      <c r="P187" s="213"/>
      <c r="Q187" s="213"/>
      <c r="R187" s="213"/>
      <c r="S187" s="59"/>
      <c r="T187" s="270"/>
    </row>
    <row r="188" spans="1:20" s="52" customFormat="1" ht="15" customHeight="1">
      <c r="A188" s="103">
        <v>193</v>
      </c>
      <c r="B188" s="86"/>
      <c r="C188" s="217"/>
      <c r="D188" s="217"/>
      <c r="E188" s="166"/>
      <c r="F188" s="266" t="s">
        <v>683</v>
      </c>
      <c r="G188" s="166"/>
      <c r="H188" s="296">
        <v>0</v>
      </c>
      <c r="I188" s="296">
        <v>0</v>
      </c>
      <c r="J188" s="296">
        <v>0</v>
      </c>
      <c r="K188" s="296">
        <v>0</v>
      </c>
      <c r="L188" s="296">
        <v>0</v>
      </c>
      <c r="M188" s="296">
        <v>0</v>
      </c>
      <c r="N188" s="213"/>
      <c r="O188" s="213"/>
      <c r="P188" s="213"/>
      <c r="Q188" s="213"/>
      <c r="R188" s="213"/>
      <c r="S188" s="59"/>
      <c r="T188" s="270"/>
    </row>
    <row r="189" spans="1:20" s="52" customFormat="1" ht="15" customHeight="1">
      <c r="A189" s="103">
        <v>194</v>
      </c>
      <c r="B189" s="86"/>
      <c r="C189" s="217"/>
      <c r="D189" s="217"/>
      <c r="E189" s="166"/>
      <c r="F189" s="266" t="s">
        <v>683</v>
      </c>
      <c r="G189" s="166"/>
      <c r="H189" s="296">
        <v>0</v>
      </c>
      <c r="I189" s="296">
        <v>0</v>
      </c>
      <c r="J189" s="296">
        <v>0</v>
      </c>
      <c r="K189" s="296">
        <v>0</v>
      </c>
      <c r="L189" s="296">
        <v>0</v>
      </c>
      <c r="M189" s="296">
        <v>0</v>
      </c>
      <c r="N189" s="213"/>
      <c r="O189" s="213"/>
      <c r="P189" s="213"/>
      <c r="Q189" s="213"/>
      <c r="R189" s="213"/>
      <c r="S189" s="59"/>
      <c r="T189" s="270"/>
    </row>
    <row r="190" spans="1:20" s="52" customFormat="1" ht="15" customHeight="1">
      <c r="A190" s="103">
        <v>195</v>
      </c>
      <c r="B190" s="86"/>
      <c r="C190" s="217"/>
      <c r="D190" s="217"/>
      <c r="E190" s="166"/>
      <c r="F190" s="266" t="s">
        <v>683</v>
      </c>
      <c r="G190" s="166"/>
      <c r="H190" s="296">
        <v>0</v>
      </c>
      <c r="I190" s="296">
        <v>0</v>
      </c>
      <c r="J190" s="296">
        <v>0</v>
      </c>
      <c r="K190" s="296">
        <v>0</v>
      </c>
      <c r="L190" s="296">
        <v>0</v>
      </c>
      <c r="M190" s="296">
        <v>0</v>
      </c>
      <c r="N190" s="213"/>
      <c r="O190" s="213"/>
      <c r="P190" s="213"/>
      <c r="Q190" s="213"/>
      <c r="R190" s="213"/>
      <c r="S190" s="59"/>
      <c r="T190" s="270"/>
    </row>
    <row r="191" spans="1:20" s="49" customFormat="1" ht="15" customHeight="1">
      <c r="A191" s="103">
        <v>196</v>
      </c>
      <c r="B191" s="86"/>
      <c r="C191" s="217"/>
      <c r="D191" s="217"/>
      <c r="E191" s="169"/>
      <c r="F191" s="148" t="s">
        <v>255</v>
      </c>
      <c r="G191" s="169"/>
      <c r="H191" s="181"/>
      <c r="I191" s="181"/>
      <c r="J191" s="179"/>
      <c r="K191" s="179"/>
      <c r="L191" s="179"/>
      <c r="M191" s="181"/>
      <c r="N191" s="213"/>
      <c r="O191" s="216"/>
      <c r="P191" s="216"/>
      <c r="Q191" s="213"/>
      <c r="R191" s="213"/>
      <c r="S191" s="59"/>
      <c r="T191" s="270"/>
    </row>
    <row r="192" spans="1:20" s="52" customFormat="1" ht="15" customHeight="1" thickBot="1">
      <c r="A192" s="103">
        <v>197</v>
      </c>
      <c r="B192" s="86"/>
      <c r="C192" s="217"/>
      <c r="D192" s="217"/>
      <c r="E192" s="166"/>
      <c r="F192" s="166" t="s">
        <v>524</v>
      </c>
      <c r="G192" s="166"/>
      <c r="H192" s="251">
        <v>0</v>
      </c>
      <c r="I192" s="296">
        <v>0</v>
      </c>
      <c r="J192" s="296">
        <v>0</v>
      </c>
      <c r="K192" s="296">
        <v>0</v>
      </c>
      <c r="L192" s="296">
        <v>0</v>
      </c>
      <c r="M192" s="296">
        <v>0</v>
      </c>
      <c r="N192" s="213"/>
      <c r="O192" s="213"/>
      <c r="P192" s="213"/>
      <c r="Q192" s="213"/>
      <c r="R192" s="213"/>
      <c r="S192" s="59"/>
      <c r="T192" s="270"/>
    </row>
    <row r="193" spans="1:20" s="52" customFormat="1" ht="15" customHeight="1" thickBot="1">
      <c r="A193" s="103">
        <v>198</v>
      </c>
      <c r="B193" s="86"/>
      <c r="C193" s="217"/>
      <c r="D193" s="165"/>
      <c r="E193" s="161" t="s">
        <v>60</v>
      </c>
      <c r="F193" s="217"/>
      <c r="G193" s="166"/>
      <c r="H193" s="252">
        <f t="shared" ref="H193:M193" si="41">SUM(H186:H190,H192)</f>
        <v>512</v>
      </c>
      <c r="I193" s="252">
        <f t="shared" si="41"/>
        <v>200</v>
      </c>
      <c r="J193" s="252">
        <f t="shared" si="41"/>
        <v>0</v>
      </c>
      <c r="K193" s="252">
        <f t="shared" si="41"/>
        <v>0</v>
      </c>
      <c r="L193" s="252">
        <f t="shared" si="41"/>
        <v>0</v>
      </c>
      <c r="M193" s="252">
        <f t="shared" si="41"/>
        <v>250</v>
      </c>
      <c r="N193" s="213"/>
      <c r="O193" s="213"/>
      <c r="P193" s="213"/>
      <c r="Q193" s="213"/>
      <c r="R193" s="213"/>
      <c r="S193" s="59"/>
      <c r="T193" s="270"/>
    </row>
    <row r="194" spans="1:20" s="52" customFormat="1" ht="15" customHeight="1" thickBot="1">
      <c r="A194" s="103">
        <v>199</v>
      </c>
      <c r="B194" s="86"/>
      <c r="C194" s="217"/>
      <c r="D194" s="219"/>
      <c r="E194" s="217"/>
      <c r="F194" s="166"/>
      <c r="G194" s="166"/>
      <c r="H194" s="179"/>
      <c r="I194" s="179"/>
      <c r="J194" s="179"/>
      <c r="K194" s="179"/>
      <c r="L194" s="179"/>
      <c r="M194" s="179"/>
      <c r="N194" s="213"/>
      <c r="O194" s="213"/>
      <c r="P194" s="213"/>
      <c r="Q194" s="213"/>
      <c r="R194" s="213"/>
      <c r="S194" s="59"/>
      <c r="T194" s="270"/>
    </row>
    <row r="195" spans="1:20" s="52" customFormat="1" ht="15" customHeight="1" thickBot="1">
      <c r="A195" s="103">
        <v>200</v>
      </c>
      <c r="B195" s="86"/>
      <c r="C195" s="217"/>
      <c r="D195" s="165"/>
      <c r="E195" s="161" t="s">
        <v>542</v>
      </c>
      <c r="F195" s="217"/>
      <c r="G195" s="166"/>
      <c r="H195" s="252">
        <f t="shared" ref="H195:M195" si="42">H193+H183</f>
        <v>1312</v>
      </c>
      <c r="I195" s="252">
        <f t="shared" si="42"/>
        <v>941.61200000000008</v>
      </c>
      <c r="J195" s="252">
        <f t="shared" si="42"/>
        <v>746.61199999999997</v>
      </c>
      <c r="K195" s="252">
        <f t="shared" si="42"/>
        <v>696.61199999999997</v>
      </c>
      <c r="L195" s="252">
        <f t="shared" si="42"/>
        <v>371.61199999999997</v>
      </c>
      <c r="M195" s="252">
        <f t="shared" si="42"/>
        <v>596.61199999999997</v>
      </c>
      <c r="N195" s="213"/>
      <c r="O195" s="213"/>
      <c r="P195" s="213"/>
      <c r="Q195" s="213"/>
      <c r="R195" s="213"/>
      <c r="S195" s="59"/>
      <c r="T195" s="270" t="s">
        <v>572</v>
      </c>
    </row>
    <row r="196" spans="1:20" s="45" customFormat="1">
      <c r="A196" s="61"/>
      <c r="B196" s="97"/>
      <c r="C196" s="62"/>
      <c r="D196" s="62"/>
      <c r="E196" s="62"/>
      <c r="F196" s="62"/>
      <c r="G196" s="62"/>
      <c r="H196" s="62"/>
      <c r="I196" s="62"/>
      <c r="J196" s="62"/>
      <c r="K196" s="62"/>
      <c r="L196" s="62"/>
      <c r="M196" s="62"/>
      <c r="N196" s="62"/>
      <c r="O196" s="62"/>
      <c r="P196" s="62"/>
      <c r="Q196" s="62"/>
      <c r="R196" s="62"/>
      <c r="S196" s="63"/>
      <c r="T196" s="270"/>
    </row>
  </sheetData>
  <sheetProtection formatRows="0" insertRows="0"/>
  <customSheetViews>
    <customSheetView guid="{21F2E024-704F-4E93-AC63-213755ECFFE0}" scale="40" showPageBreaks="1" showGridLines="0" printArea="1" view="pageBreakPreview" topLeftCell="A49">
      <selection activeCell="V40" sqref="V40"/>
      <rowBreaks count="1" manualBreakCount="1">
        <brk id="61" max="19" man="1"/>
      </rowBreaks>
      <pageMargins left="0.70866141732283472" right="0.70866141732283472" top="0.74803149606299213" bottom="0.74803149606299213" header="0.31496062992125984" footer="0.31496062992125984"/>
      <pageSetup paperSize="9" scale="39"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9">
    <mergeCell ref="P2:R2"/>
    <mergeCell ref="P3:R3"/>
    <mergeCell ref="C78:D78"/>
    <mergeCell ref="C79:D79"/>
    <mergeCell ref="H66:H67"/>
    <mergeCell ref="A5:R5"/>
    <mergeCell ref="C77:D77"/>
    <mergeCell ref="C70:D70"/>
    <mergeCell ref="C76:D76"/>
  </mergeCells>
  <dataValidations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7:T49">
      <formula1>OR(AND(ISNUMBER(T47),T47&gt;=0),AND(ISTEXT(T47),T47="N/A"))</formula1>
    </dataValidation>
    <dataValidation type="custom" allowBlank="1" showInputMessage="1" showErrorMessage="1" error="Decimal values larger than or equal to 0 and the text &quot;N/A&quot; are accepted" prompt="Please enter a number larger than or equal to 0. _x000a_Enter &quot;N/A&quot; if this does not apply" sqref="H47:R49">
      <formula1>OR(AND(ISNUMBER(H47),H47&gt;=0),AND(ISTEXT(H47),H47="N/A"))</formula1>
    </dataValidation>
    <dataValidation allowBlank="1" showInputMessage="1" showErrorMessage="1" prompt="Please enter text" sqref="F70:F79 F176:F180 F111:F115 F124:F136 F145:F149 F186:F190 F160:F164"/>
  </dataValidations>
  <pageMargins left="0.70866141732283472" right="0.70866141732283472" top="0.74803149606299213" bottom="0.74803149606299213" header="0.31496062992125984" footer="0.31496062992125984"/>
  <pageSetup paperSize="8" scale="50" orientation="portrait" cellComments="asDisplayed" r:id="rId2"/>
  <headerFooter>
    <oddHeader>&amp;C&amp;"Arial"&amp;10 Commerce Commission Information Disclosure Template</oddHeader>
    <oddFooter>&amp;L&amp;"Arial,Regular" &amp;P&amp;C&amp;"Arial,Regular" &amp;F&amp;R&amp;"Arial,Regular" &amp;A</oddFooter>
  </headerFooter>
  <rowBreaks count="1" manualBreakCount="1">
    <brk id="95"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92D050"/>
    <pageSetUpPr fitToPage="1"/>
  </sheetPr>
  <dimension ref="A1:T51"/>
  <sheetViews>
    <sheetView showGridLines="0" zoomScaleNormal="100" workbookViewId="0">
      <selection activeCell="S48" sqref="S48"/>
    </sheetView>
  </sheetViews>
  <sheetFormatPr defaultColWidth="9.140625" defaultRowHeight="12.75"/>
  <cols>
    <col min="1" max="1" width="4.140625" style="52" customWidth="1"/>
    <col min="2" max="2" width="3.5703125" style="94" customWidth="1"/>
    <col min="3" max="3" width="6.140625" style="52" customWidth="1"/>
    <col min="4" max="4" width="2.28515625" style="52" customWidth="1"/>
    <col min="5" max="5" width="52.42578125" style="52" customWidth="1"/>
    <col min="6" max="6" width="3" style="50" customWidth="1"/>
    <col min="7" max="7" width="3.28515625" style="94" customWidth="1"/>
    <col min="8" max="8" width="3.28515625" style="50" customWidth="1"/>
    <col min="9" max="19" width="16.140625" style="52" customWidth="1"/>
    <col min="20" max="20" width="2.28515625" style="52" customWidth="1"/>
    <col min="21" max="16384" width="9.140625" style="52"/>
  </cols>
  <sheetData>
    <row r="1" spans="1:20" customFormat="1" ht="15" customHeight="1">
      <c r="A1" s="70"/>
      <c r="B1" s="71"/>
      <c r="C1" s="71"/>
      <c r="D1" s="71"/>
      <c r="E1" s="71"/>
      <c r="F1" s="71"/>
      <c r="G1" s="71"/>
      <c r="H1" s="71"/>
      <c r="I1" s="71"/>
      <c r="J1" s="71"/>
      <c r="K1" s="71"/>
      <c r="L1" s="71"/>
      <c r="M1" s="71"/>
      <c r="N1" s="71"/>
      <c r="O1" s="71"/>
      <c r="P1" s="71"/>
      <c r="Q1" s="71"/>
      <c r="R1" s="71"/>
      <c r="S1" s="71"/>
      <c r="T1" s="72"/>
    </row>
    <row r="2" spans="1:20" customFormat="1" ht="18" customHeight="1">
      <c r="A2" s="73"/>
      <c r="B2" s="95"/>
      <c r="C2" s="91"/>
      <c r="D2" s="91"/>
      <c r="E2" s="91"/>
      <c r="F2" s="91"/>
      <c r="G2" s="95"/>
      <c r="H2" s="91"/>
      <c r="I2" s="91"/>
      <c r="J2" s="91"/>
      <c r="K2" s="91"/>
      <c r="L2" s="91"/>
      <c r="M2" s="91"/>
      <c r="N2" s="91"/>
      <c r="O2" s="67"/>
      <c r="P2" s="84" t="s">
        <v>8</v>
      </c>
      <c r="Q2" s="342" t="str">
        <f>IF(NOT(ISBLANK(CoverSheet!$C$8)),CoverSheet!$C$8,"")</f>
        <v>Alpine Energy Limited</v>
      </c>
      <c r="R2" s="342"/>
      <c r="S2" s="342"/>
      <c r="T2" s="64"/>
    </row>
    <row r="3" spans="1:20" customFormat="1" ht="18" customHeight="1">
      <c r="A3" s="73"/>
      <c r="B3" s="95"/>
      <c r="C3" s="91"/>
      <c r="D3" s="91"/>
      <c r="E3" s="91"/>
      <c r="F3" s="91"/>
      <c r="G3" s="95"/>
      <c r="H3" s="91"/>
      <c r="I3" s="91"/>
      <c r="J3" s="91"/>
      <c r="K3" s="91"/>
      <c r="L3" s="91"/>
      <c r="M3" s="91"/>
      <c r="N3" s="91"/>
      <c r="O3" s="67"/>
      <c r="P3" s="84" t="s">
        <v>244</v>
      </c>
      <c r="Q3" s="343" t="str">
        <f>IF(ISNUMBER(CoverSheet!$C$12),TEXT(CoverSheet!$C$12,"_([$-1409]d mmmm yyyy;_(@")&amp;" –"&amp;TEXT(DATE(YEAR(CoverSheet!$C$12)+10,MONTH(CoverSheet!$C$12),DAY(CoverSheet!$C$12)-1),"_([$-1409]d mmmm yyyy;_(@"),"")</f>
        <v xml:space="preserve"> 1 April 2014 – 31 March 2024</v>
      </c>
      <c r="R3" s="343"/>
      <c r="S3" s="343"/>
      <c r="T3" s="64"/>
    </row>
    <row r="4" spans="1:20" customFormat="1" ht="21">
      <c r="A4" s="131" t="s">
        <v>432</v>
      </c>
      <c r="B4" s="96"/>
      <c r="C4" s="91"/>
      <c r="D4" s="91"/>
      <c r="E4" s="91"/>
      <c r="F4" s="91"/>
      <c r="G4" s="95"/>
      <c r="H4" s="91"/>
      <c r="I4" s="91"/>
      <c r="J4" s="91"/>
      <c r="K4" s="91"/>
      <c r="L4" s="91"/>
      <c r="M4" s="91"/>
      <c r="N4" s="91"/>
      <c r="O4" s="91"/>
      <c r="P4" s="92"/>
      <c r="Q4" s="91"/>
      <c r="R4" s="91"/>
      <c r="S4" s="91"/>
      <c r="T4" s="64"/>
    </row>
    <row r="5" spans="1:20" s="172" customFormat="1" ht="46.5" customHeight="1">
      <c r="A5" s="339" t="s">
        <v>497</v>
      </c>
      <c r="B5" s="340"/>
      <c r="C5" s="340"/>
      <c r="D5" s="340"/>
      <c r="E5" s="340"/>
      <c r="F5" s="340"/>
      <c r="G5" s="340"/>
      <c r="H5" s="340"/>
      <c r="I5" s="340"/>
      <c r="J5" s="340"/>
      <c r="K5" s="340"/>
      <c r="L5" s="340"/>
      <c r="M5" s="340"/>
      <c r="N5" s="340"/>
      <c r="O5" s="340"/>
      <c r="P5" s="340"/>
      <c r="Q5" s="340"/>
      <c r="R5" s="340"/>
      <c r="S5" s="340"/>
      <c r="T5" s="171"/>
    </row>
    <row r="6" spans="1:20" customFormat="1" ht="15" customHeight="1">
      <c r="A6" s="78" t="s">
        <v>557</v>
      </c>
      <c r="B6" s="99"/>
      <c r="C6" s="92"/>
      <c r="D6" s="91"/>
      <c r="E6" s="91"/>
      <c r="F6" s="91"/>
      <c r="G6" s="95"/>
      <c r="H6" s="91"/>
      <c r="I6" s="91"/>
      <c r="J6" s="91"/>
      <c r="K6" s="91"/>
      <c r="L6" s="91"/>
      <c r="M6" s="91"/>
      <c r="N6" s="91"/>
      <c r="O6" s="91"/>
      <c r="P6" s="91"/>
      <c r="Q6" s="91"/>
      <c r="R6" s="91"/>
      <c r="S6" s="91"/>
      <c r="T6" s="64"/>
    </row>
    <row r="7" spans="1:20" customFormat="1" ht="15" customHeight="1">
      <c r="A7" s="83">
        <v>7</v>
      </c>
      <c r="B7" s="182"/>
      <c r="C7" s="162"/>
      <c r="D7" s="166"/>
      <c r="E7" s="166"/>
      <c r="F7" s="166"/>
      <c r="G7" s="166"/>
      <c r="H7" s="186"/>
      <c r="I7" s="186" t="s">
        <v>245</v>
      </c>
      <c r="J7" s="186" t="s">
        <v>467</v>
      </c>
      <c r="K7" s="186" t="s">
        <v>468</v>
      </c>
      <c r="L7" s="186" t="s">
        <v>469</v>
      </c>
      <c r="M7" s="186" t="s">
        <v>470</v>
      </c>
      <c r="N7" s="186" t="s">
        <v>471</v>
      </c>
      <c r="O7" s="186" t="s">
        <v>473</v>
      </c>
      <c r="P7" s="186" t="s">
        <v>474</v>
      </c>
      <c r="Q7" s="186" t="s">
        <v>475</v>
      </c>
      <c r="R7" s="186" t="s">
        <v>476</v>
      </c>
      <c r="S7" s="186" t="s">
        <v>477</v>
      </c>
      <c r="T7" s="198"/>
    </row>
    <row r="8" spans="1:20" customFormat="1" ht="15" customHeight="1">
      <c r="A8" s="83">
        <v>8</v>
      </c>
      <c r="B8" s="182"/>
      <c r="C8" s="184"/>
      <c r="D8" s="166"/>
      <c r="E8" s="166"/>
      <c r="F8" s="166"/>
      <c r="G8" s="166"/>
      <c r="H8" s="281" t="str">
        <f>IF(ISNUMBER(CoverSheet!$C$12),"for year ended","")</f>
        <v>for year ended</v>
      </c>
      <c r="I8" s="187">
        <f>IF(ISNUMBER(CoverSheet!$C$12),DATE(YEAR(CoverSheet!$C$12),MONTH(CoverSheet!$C$12),DAY(CoverSheet!$C$12))-1,"")</f>
        <v>41729</v>
      </c>
      <c r="J8" s="187">
        <f>IF(ISNUMBER(CoverSheet!$C$12),DATE(YEAR(CoverSheet!$C$12)+1,MONTH(CoverSheet!$C$12),DAY(CoverSheet!$C$12))-1,"")</f>
        <v>42094</v>
      </c>
      <c r="K8" s="187">
        <f>IF(ISNUMBER(CoverSheet!$C$12),DATE(YEAR(CoverSheet!$C$12)+2,MONTH(CoverSheet!$C$12),DAY(CoverSheet!$C$12))-1,"")</f>
        <v>42460</v>
      </c>
      <c r="L8" s="187">
        <f>IF(ISNUMBER(CoverSheet!$C$12),DATE(YEAR(CoverSheet!$C$12)+3,MONTH(CoverSheet!$C$12),DAY(CoverSheet!$C$12))-1,"")</f>
        <v>42825</v>
      </c>
      <c r="M8" s="187">
        <f>IF(ISNUMBER(CoverSheet!$C$12),DATE(YEAR(CoverSheet!$C$12)+4,MONTH(CoverSheet!$C$12),DAY(CoverSheet!$C$12))-1,"")</f>
        <v>43190</v>
      </c>
      <c r="N8" s="187">
        <f>IF(ISNUMBER(CoverSheet!$C$12),DATE(YEAR(CoverSheet!$C$12)+5,MONTH(CoverSheet!$C$12),DAY(CoverSheet!$C$12))-1,"")</f>
        <v>43555</v>
      </c>
      <c r="O8" s="187">
        <f>IF(ISNUMBER(CoverSheet!$C$12),DATE(YEAR(CoverSheet!$C$12)+6,MONTH(CoverSheet!$C$12),DAY(CoverSheet!$C$12))-1,"")</f>
        <v>43921</v>
      </c>
      <c r="P8" s="187">
        <f>IF(ISNUMBER(CoverSheet!$C$12),DATE(YEAR(CoverSheet!$C$12)+7,MONTH(CoverSheet!$C$12),DAY(CoverSheet!$C$12))-1,"")</f>
        <v>44286</v>
      </c>
      <c r="Q8" s="187">
        <f>IF(ISNUMBER(CoverSheet!$C$12),DATE(YEAR(CoverSheet!$C$12)+8,MONTH(CoverSheet!$C$12),DAY(CoverSheet!$C$12))-1,"")</f>
        <v>44651</v>
      </c>
      <c r="R8" s="187">
        <f>IF(ISNUMBER(CoverSheet!$C$12),DATE(YEAR(CoverSheet!$C$12)+9,MONTH(CoverSheet!$C$12),DAY(CoverSheet!$C$12))-1,"")</f>
        <v>45016</v>
      </c>
      <c r="S8" s="187">
        <f>IF(ISNUMBER(CoverSheet!$C$12),DATE(YEAR(CoverSheet!$C$12)+10,MONTH(CoverSheet!$C$12),DAY(CoverSheet!$C$12))-1,"")</f>
        <v>45382</v>
      </c>
      <c r="T8" s="198"/>
    </row>
    <row r="9" spans="1:20" s="106" customFormat="1" ht="30" customHeight="1">
      <c r="A9" s="103">
        <v>9</v>
      </c>
      <c r="B9" s="182"/>
      <c r="C9" s="156" t="s">
        <v>526</v>
      </c>
      <c r="D9" s="184"/>
      <c r="E9" s="166"/>
      <c r="F9" s="166"/>
      <c r="G9" s="166"/>
      <c r="H9" s="107"/>
      <c r="I9" s="104" t="s">
        <v>525</v>
      </c>
      <c r="J9" s="187"/>
      <c r="K9" s="187"/>
      <c r="L9" s="187"/>
      <c r="M9" s="187"/>
      <c r="N9" s="187"/>
      <c r="O9" s="187"/>
      <c r="P9" s="187"/>
      <c r="Q9" s="187"/>
      <c r="R9" s="187"/>
      <c r="S9" s="107"/>
      <c r="T9" s="198"/>
    </row>
    <row r="10" spans="1:20" customFormat="1" ht="15" customHeight="1">
      <c r="A10" s="103">
        <v>10</v>
      </c>
      <c r="B10" s="182"/>
      <c r="C10" s="160"/>
      <c r="D10" s="160"/>
      <c r="E10" s="163" t="s">
        <v>63</v>
      </c>
      <c r="F10" s="163"/>
      <c r="G10" s="163"/>
      <c r="H10" s="166"/>
      <c r="I10" s="251">
        <v>1484.5231873598839</v>
      </c>
      <c r="J10" s="296">
        <v>1895.1252673461536</v>
      </c>
      <c r="K10" s="296">
        <v>1895.1252673461536</v>
      </c>
      <c r="L10" s="296">
        <v>1895.1252673461536</v>
      </c>
      <c r="M10" s="296">
        <v>1895.1252673461536</v>
      </c>
      <c r="N10" s="296">
        <v>1895.1252673461536</v>
      </c>
      <c r="O10" s="296">
        <v>1895.1252673461536</v>
      </c>
      <c r="P10" s="296">
        <v>1895.1252673461536</v>
      </c>
      <c r="Q10" s="296">
        <v>1895.1252673461536</v>
      </c>
      <c r="R10" s="296">
        <v>1895.1252673461536</v>
      </c>
      <c r="S10" s="296">
        <v>1933.0277726930765</v>
      </c>
      <c r="T10" s="198"/>
    </row>
    <row r="11" spans="1:20" customFormat="1" ht="15" customHeight="1">
      <c r="A11" s="103">
        <v>11</v>
      </c>
      <c r="B11" s="182"/>
      <c r="C11" s="160"/>
      <c r="D11" s="160"/>
      <c r="E11" s="163" t="s">
        <v>62</v>
      </c>
      <c r="F11" s="163"/>
      <c r="G11" s="163"/>
      <c r="H11" s="166"/>
      <c r="I11" s="296">
        <v>122.77062402309296</v>
      </c>
      <c r="J11" s="296">
        <v>114.32040406824167</v>
      </c>
      <c r="K11" s="296">
        <v>114.32040406824167</v>
      </c>
      <c r="L11" s="296">
        <v>114.32040406824167</v>
      </c>
      <c r="M11" s="296">
        <v>114.32040406824167</v>
      </c>
      <c r="N11" s="296">
        <v>114.32040406824167</v>
      </c>
      <c r="O11" s="296">
        <v>114.32040406824167</v>
      </c>
      <c r="P11" s="296">
        <v>114.32040406824167</v>
      </c>
      <c r="Q11" s="296">
        <v>114.32040406824167</v>
      </c>
      <c r="R11" s="296">
        <v>114.32040406824167</v>
      </c>
      <c r="S11" s="296">
        <v>116.6068121496065</v>
      </c>
      <c r="T11" s="198"/>
    </row>
    <row r="12" spans="1:20" customFormat="1" ht="15" customHeight="1">
      <c r="A12" s="103">
        <v>12</v>
      </c>
      <c r="B12" s="182"/>
      <c r="C12" s="160"/>
      <c r="D12" s="160"/>
      <c r="E12" s="163" t="s">
        <v>89</v>
      </c>
      <c r="F12" s="163"/>
      <c r="G12" s="163"/>
      <c r="H12" s="166"/>
      <c r="I12" s="296">
        <v>2946.4949765542315</v>
      </c>
      <c r="J12" s="296">
        <v>2858.0101017060415</v>
      </c>
      <c r="K12" s="296">
        <v>2858.0101017060415</v>
      </c>
      <c r="L12" s="296">
        <v>2858.0101017060415</v>
      </c>
      <c r="M12" s="296">
        <v>2858.0101017060415</v>
      </c>
      <c r="N12" s="296">
        <v>2858.0101017060415</v>
      </c>
      <c r="O12" s="296">
        <v>2858.0101017060415</v>
      </c>
      <c r="P12" s="296">
        <v>2858.0101017060415</v>
      </c>
      <c r="Q12" s="296">
        <v>2858.0101017060415</v>
      </c>
      <c r="R12" s="296">
        <v>2858.0101017060415</v>
      </c>
      <c r="S12" s="296">
        <v>2915.1703037401626</v>
      </c>
      <c r="T12" s="198"/>
    </row>
    <row r="13" spans="1:20" customFormat="1" ht="15" customHeight="1" thickBot="1">
      <c r="A13" s="103">
        <v>13</v>
      </c>
      <c r="B13" s="182"/>
      <c r="C13" s="160"/>
      <c r="D13" s="160"/>
      <c r="E13" s="163" t="s">
        <v>85</v>
      </c>
      <c r="F13" s="163"/>
      <c r="G13" s="163"/>
      <c r="H13" s="166"/>
      <c r="I13" s="296">
        <v>797.77366006279215</v>
      </c>
      <c r="J13" s="296">
        <v>594.86463094780447</v>
      </c>
      <c r="K13" s="296">
        <v>594.86463094780447</v>
      </c>
      <c r="L13" s="296">
        <v>594.86463094780447</v>
      </c>
      <c r="M13" s="296">
        <v>594.86463094780447</v>
      </c>
      <c r="N13" s="296">
        <v>594.86463094780447</v>
      </c>
      <c r="O13" s="296">
        <v>594.86463094780447</v>
      </c>
      <c r="P13" s="296">
        <v>594.86463094780447</v>
      </c>
      <c r="Q13" s="296">
        <v>594.86463094780447</v>
      </c>
      <c r="R13" s="296">
        <v>594.86463094780447</v>
      </c>
      <c r="S13" s="296">
        <v>606.7619235667604</v>
      </c>
      <c r="T13" s="198"/>
    </row>
    <row r="14" spans="1:20" s="119" customFormat="1" ht="15" customHeight="1" thickBot="1">
      <c r="A14" s="103">
        <v>14</v>
      </c>
      <c r="B14" s="182"/>
      <c r="C14" s="160"/>
      <c r="D14" s="105" t="s">
        <v>529</v>
      </c>
      <c r="E14" s="105"/>
      <c r="F14" s="163"/>
      <c r="G14" s="163"/>
      <c r="H14" s="166"/>
      <c r="I14" s="258">
        <f>SUM(I10:I13)</f>
        <v>5351.5624480000006</v>
      </c>
      <c r="J14" s="258">
        <f t="shared" ref="J14:S14" si="0">SUM(J10:J13)</f>
        <v>5462.3204040682413</v>
      </c>
      <c r="K14" s="258">
        <f t="shared" si="0"/>
        <v>5462.3204040682413</v>
      </c>
      <c r="L14" s="258">
        <f t="shared" si="0"/>
        <v>5462.3204040682413</v>
      </c>
      <c r="M14" s="258">
        <f t="shared" si="0"/>
        <v>5462.3204040682413</v>
      </c>
      <c r="N14" s="258">
        <f t="shared" si="0"/>
        <v>5462.3204040682413</v>
      </c>
      <c r="O14" s="258">
        <f t="shared" si="0"/>
        <v>5462.3204040682413</v>
      </c>
      <c r="P14" s="258">
        <f t="shared" si="0"/>
        <v>5462.3204040682413</v>
      </c>
      <c r="Q14" s="258">
        <f t="shared" si="0"/>
        <v>5462.3204040682413</v>
      </c>
      <c r="R14" s="258">
        <f t="shared" si="0"/>
        <v>5462.3204040682413</v>
      </c>
      <c r="S14" s="258">
        <f t="shared" si="0"/>
        <v>5571.5668121496064</v>
      </c>
      <c r="T14" s="198"/>
    </row>
    <row r="15" spans="1:20" customFormat="1" ht="15" customHeight="1">
      <c r="A15" s="103">
        <v>15</v>
      </c>
      <c r="B15" s="182"/>
      <c r="C15" s="160"/>
      <c r="D15" s="160"/>
      <c r="E15" s="163" t="s">
        <v>256</v>
      </c>
      <c r="F15" s="163"/>
      <c r="G15" s="163"/>
      <c r="H15" s="166"/>
      <c r="I15" s="251">
        <v>4057.4162032006288</v>
      </c>
      <c r="J15" s="296">
        <v>4170.2462065310428</v>
      </c>
      <c r="K15" s="296">
        <v>4309.9716661247885</v>
      </c>
      <c r="L15" s="296">
        <v>4443.9698926771634</v>
      </c>
      <c r="M15" s="296">
        <v>4558.9381379510314</v>
      </c>
      <c r="N15" s="296">
        <v>4678.69627128718</v>
      </c>
      <c r="O15" s="296">
        <v>4802.7569058750105</v>
      </c>
      <c r="P15" s="296">
        <v>4930.832200598511</v>
      </c>
      <c r="Q15" s="296">
        <v>5062.7693484090851</v>
      </c>
      <c r="R15" s="296">
        <v>5198.5069015527361</v>
      </c>
      <c r="S15" s="296">
        <v>5338.0452637939989</v>
      </c>
      <c r="T15" s="198"/>
    </row>
    <row r="16" spans="1:20" customFormat="1" ht="15" customHeight="1" thickBot="1">
      <c r="A16" s="103">
        <v>16</v>
      </c>
      <c r="B16" s="182"/>
      <c r="C16" s="160"/>
      <c r="D16" s="160"/>
      <c r="E16" s="163" t="s">
        <v>61</v>
      </c>
      <c r="F16" s="163"/>
      <c r="G16" s="163"/>
      <c r="H16" s="166"/>
      <c r="I16" s="296">
        <v>5083.1408323746746</v>
      </c>
      <c r="J16" s="296">
        <v>5180.6234789429136</v>
      </c>
      <c r="K16" s="296">
        <v>5515.536586787548</v>
      </c>
      <c r="L16" s="296">
        <v>5665.0220998582936</v>
      </c>
      <c r="M16" s="296">
        <v>5650.556611427809</v>
      </c>
      <c r="N16" s="296">
        <v>5706.2359800547692</v>
      </c>
      <c r="O16" s="296">
        <v>5786.8207537593626</v>
      </c>
      <c r="P16" s="296">
        <v>5793.0438717706056</v>
      </c>
      <c r="Q16" s="296">
        <v>5903.9592999757187</v>
      </c>
      <c r="R16" s="296">
        <v>6025.401908079878</v>
      </c>
      <c r="S16" s="296">
        <v>6155.2948556892679</v>
      </c>
      <c r="T16" s="198"/>
    </row>
    <row r="17" spans="1:20" s="119" customFormat="1" ht="15" customHeight="1" thickBot="1">
      <c r="A17" s="103">
        <v>17</v>
      </c>
      <c r="B17" s="182"/>
      <c r="C17" s="160"/>
      <c r="D17" s="105" t="s">
        <v>517</v>
      </c>
      <c r="E17" s="105"/>
      <c r="F17" s="163"/>
      <c r="G17" s="163"/>
      <c r="H17" s="166"/>
      <c r="I17" s="258">
        <f>SUM(I15:I16)</f>
        <v>9140.5570355753043</v>
      </c>
      <c r="J17" s="258">
        <f t="shared" ref="J17:S17" si="1">SUM(J15:J16)</f>
        <v>9350.8696854739574</v>
      </c>
      <c r="K17" s="258">
        <f t="shared" si="1"/>
        <v>9825.5082529123356</v>
      </c>
      <c r="L17" s="258">
        <f t="shared" si="1"/>
        <v>10108.991992535457</v>
      </c>
      <c r="M17" s="258">
        <f t="shared" si="1"/>
        <v>10209.49474937884</v>
      </c>
      <c r="N17" s="258">
        <f t="shared" si="1"/>
        <v>10384.93225134195</v>
      </c>
      <c r="O17" s="258">
        <f t="shared" si="1"/>
        <v>10589.577659634373</v>
      </c>
      <c r="P17" s="258">
        <f t="shared" si="1"/>
        <v>10723.876072369116</v>
      </c>
      <c r="Q17" s="258">
        <f t="shared" si="1"/>
        <v>10966.728648384804</v>
      </c>
      <c r="R17" s="258">
        <f t="shared" si="1"/>
        <v>11223.908809632614</v>
      </c>
      <c r="S17" s="258">
        <f t="shared" si="1"/>
        <v>11493.340119483266</v>
      </c>
      <c r="T17" s="198"/>
    </row>
    <row r="18" spans="1:20" customFormat="1" ht="15" customHeight="1" thickBot="1">
      <c r="A18" s="103">
        <v>18</v>
      </c>
      <c r="B18" s="182"/>
      <c r="C18" s="160"/>
      <c r="D18" s="161" t="s">
        <v>88</v>
      </c>
      <c r="E18" s="161"/>
      <c r="F18" s="163"/>
      <c r="G18" s="163"/>
      <c r="H18" s="166"/>
      <c r="I18" s="258">
        <f>I14+I17</f>
        <v>14492.119483575305</v>
      </c>
      <c r="J18" s="258">
        <f t="shared" ref="J18:S18" si="2">J14+J17</f>
        <v>14813.190089542199</v>
      </c>
      <c r="K18" s="258">
        <f t="shared" si="2"/>
        <v>15287.828656980577</v>
      </c>
      <c r="L18" s="258">
        <f t="shared" si="2"/>
        <v>15571.312396603698</v>
      </c>
      <c r="M18" s="258">
        <f t="shared" si="2"/>
        <v>15671.815153447082</v>
      </c>
      <c r="N18" s="258">
        <f t="shared" si="2"/>
        <v>15847.252655410191</v>
      </c>
      <c r="O18" s="258">
        <f t="shared" si="2"/>
        <v>16051.898063702614</v>
      </c>
      <c r="P18" s="258">
        <f t="shared" si="2"/>
        <v>16186.196476437357</v>
      </c>
      <c r="Q18" s="258">
        <f t="shared" si="2"/>
        <v>16429.049052453047</v>
      </c>
      <c r="R18" s="258">
        <f t="shared" si="2"/>
        <v>16686.229213700855</v>
      </c>
      <c r="S18" s="258">
        <f t="shared" si="2"/>
        <v>17064.906931632871</v>
      </c>
      <c r="T18" s="198"/>
    </row>
    <row r="19" spans="1:20" s="116" customFormat="1" ht="43.5" customHeight="1">
      <c r="A19" s="103">
        <v>19</v>
      </c>
      <c r="B19" s="182"/>
      <c r="C19" s="162"/>
      <c r="D19" s="166"/>
      <c r="E19" s="166"/>
      <c r="F19" s="166"/>
      <c r="G19" s="166"/>
      <c r="H19" s="186"/>
      <c r="I19" s="186" t="s">
        <v>245</v>
      </c>
      <c r="J19" s="186" t="s">
        <v>467</v>
      </c>
      <c r="K19" s="186" t="s">
        <v>468</v>
      </c>
      <c r="L19" s="186" t="s">
        <v>469</v>
      </c>
      <c r="M19" s="186" t="s">
        <v>470</v>
      </c>
      <c r="N19" s="186" t="s">
        <v>471</v>
      </c>
      <c r="O19" s="186" t="s">
        <v>473</v>
      </c>
      <c r="P19" s="186" t="s">
        <v>474</v>
      </c>
      <c r="Q19" s="186" t="s">
        <v>475</v>
      </c>
      <c r="R19" s="186" t="s">
        <v>476</v>
      </c>
      <c r="S19" s="186" t="s">
        <v>477</v>
      </c>
      <c r="T19" s="198"/>
    </row>
    <row r="20" spans="1:20" s="116" customFormat="1" ht="15" customHeight="1">
      <c r="A20" s="103">
        <v>20</v>
      </c>
      <c r="B20" s="182"/>
      <c r="C20" s="184"/>
      <c r="D20" s="166"/>
      <c r="E20" s="166"/>
      <c r="F20" s="166"/>
      <c r="G20" s="166"/>
      <c r="H20" s="279" t="str">
        <f>IF(ISNUMBER(CoverSheet!$C$12),"for year ended","")</f>
        <v>for year ended</v>
      </c>
      <c r="I20" s="187">
        <f>IF(ISNUMBER(CoverSheet!$C$12),DATE(YEAR(CoverSheet!$C$12),MONTH(CoverSheet!$C$12),DAY(CoverSheet!$C$12))-1,"")</f>
        <v>41729</v>
      </c>
      <c r="J20" s="187">
        <f>IF(ISNUMBER(CoverSheet!$C$12),DATE(YEAR(CoverSheet!$C$12)+1,MONTH(CoverSheet!$C$12),DAY(CoverSheet!$C$12))-1,"")</f>
        <v>42094</v>
      </c>
      <c r="K20" s="187">
        <f>IF(ISNUMBER(CoverSheet!$C$12),DATE(YEAR(CoverSheet!$C$12)+2,MONTH(CoverSheet!$C$12),DAY(CoverSheet!$C$12))-1,"")</f>
        <v>42460</v>
      </c>
      <c r="L20" s="187">
        <f>IF(ISNUMBER(CoverSheet!$C$12),DATE(YEAR(CoverSheet!$C$12)+3,MONTH(CoverSheet!$C$12),DAY(CoverSheet!$C$12))-1,"")</f>
        <v>42825</v>
      </c>
      <c r="M20" s="187">
        <f>IF(ISNUMBER(CoverSheet!$C$12),DATE(YEAR(CoverSheet!$C$12)+4,MONTH(CoverSheet!$C$12),DAY(CoverSheet!$C$12))-1,"")</f>
        <v>43190</v>
      </c>
      <c r="N20" s="187">
        <f>IF(ISNUMBER(CoverSheet!$C$12),DATE(YEAR(CoverSheet!$C$12)+5,MONTH(CoverSheet!$C$12),DAY(CoverSheet!$C$12))-1,"")</f>
        <v>43555</v>
      </c>
      <c r="O20" s="187">
        <f>IF(ISNUMBER(CoverSheet!$C$12),DATE(YEAR(CoverSheet!$C$12)+6,MONTH(CoverSheet!$C$12),DAY(CoverSheet!$C$12))-1,"")</f>
        <v>43921</v>
      </c>
      <c r="P20" s="187">
        <f>IF(ISNUMBER(CoverSheet!$C$12),DATE(YEAR(CoverSheet!$C$12)+7,MONTH(CoverSheet!$C$12),DAY(CoverSheet!$C$12))-1,"")</f>
        <v>44286</v>
      </c>
      <c r="Q20" s="187">
        <f>IF(ISNUMBER(CoverSheet!$C$12),DATE(YEAR(CoverSheet!$C$12)+8,MONTH(CoverSheet!$C$12),DAY(CoverSheet!$C$12))-1,"")</f>
        <v>44651</v>
      </c>
      <c r="R20" s="187">
        <f>IF(ISNUMBER(CoverSheet!$C$12),DATE(YEAR(CoverSheet!$C$12)+9,MONTH(CoverSheet!$C$12),DAY(CoverSheet!$C$12))-1,"")</f>
        <v>45016</v>
      </c>
      <c r="S20" s="187">
        <f>IF(ISNUMBER(CoverSheet!$C$12),DATE(YEAR(CoverSheet!$C$12)+10,MONTH(CoverSheet!$C$12),DAY(CoverSheet!$C$12))-1,"")</f>
        <v>45382</v>
      </c>
      <c r="T20" s="198"/>
    </row>
    <row r="21" spans="1:20" customFormat="1" ht="30" customHeight="1">
      <c r="A21" s="83">
        <v>21</v>
      </c>
      <c r="B21" s="182"/>
      <c r="C21" s="160"/>
      <c r="D21" s="160"/>
      <c r="E21" s="161"/>
      <c r="F21" s="166"/>
      <c r="G21" s="166"/>
      <c r="H21" s="166"/>
      <c r="I21" s="104" t="s">
        <v>486</v>
      </c>
      <c r="J21" s="166"/>
      <c r="K21" s="166"/>
      <c r="L21" s="166"/>
      <c r="M21" s="166"/>
      <c r="N21" s="166"/>
      <c r="O21" s="166"/>
      <c r="P21" s="166"/>
      <c r="Q21" s="166"/>
      <c r="R21" s="107"/>
      <c r="S21" s="107"/>
      <c r="T21" s="198"/>
    </row>
    <row r="22" spans="1:20" customFormat="1" ht="15" customHeight="1">
      <c r="A22" s="83">
        <v>22</v>
      </c>
      <c r="B22" s="182"/>
      <c r="C22" s="160"/>
      <c r="D22" s="160"/>
      <c r="E22" s="162" t="s">
        <v>63</v>
      </c>
      <c r="F22" s="169"/>
      <c r="G22" s="169"/>
      <c r="H22" s="166"/>
      <c r="I22" s="251">
        <v>1484.5231873598839</v>
      </c>
      <c r="J22" s="296">
        <v>1876.174014672692</v>
      </c>
      <c r="K22" s="296">
        <v>1857.2227619992304</v>
      </c>
      <c r="L22" s="296">
        <v>1819.3202566523073</v>
      </c>
      <c r="M22" s="296">
        <v>1781.4177513053842</v>
      </c>
      <c r="N22" s="296">
        <v>1743.5152459584613</v>
      </c>
      <c r="O22" s="296">
        <v>1705.6127406115384</v>
      </c>
      <c r="P22" s="296">
        <v>1667.7102352646152</v>
      </c>
      <c r="Q22" s="296">
        <v>1629.8077299176921</v>
      </c>
      <c r="R22" s="296">
        <v>1591.905224570769</v>
      </c>
      <c r="S22" s="296">
        <v>1585.0827736083229</v>
      </c>
      <c r="T22" s="198"/>
    </row>
    <row r="23" spans="1:20" customFormat="1" ht="15" customHeight="1">
      <c r="A23" s="83">
        <v>23</v>
      </c>
      <c r="B23" s="182"/>
      <c r="C23" s="160"/>
      <c r="D23" s="160"/>
      <c r="E23" s="162" t="s">
        <v>62</v>
      </c>
      <c r="F23" s="169"/>
      <c r="G23" s="169"/>
      <c r="H23" s="166"/>
      <c r="I23" s="296">
        <v>122.77062402309296</v>
      </c>
      <c r="J23" s="296">
        <v>113.17720002755925</v>
      </c>
      <c r="K23" s="296">
        <v>112.03399598687683</v>
      </c>
      <c r="L23" s="296">
        <v>109.74758790551201</v>
      </c>
      <c r="M23" s="296">
        <v>107.46117982414717</v>
      </c>
      <c r="N23" s="296">
        <v>105.17477174278234</v>
      </c>
      <c r="O23" s="296">
        <v>102.8883636614175</v>
      </c>
      <c r="P23" s="296">
        <v>100.60195558005267</v>
      </c>
      <c r="Q23" s="296">
        <v>98.315547498687835</v>
      </c>
      <c r="R23" s="296">
        <v>96.029139417322995</v>
      </c>
      <c r="S23" s="296">
        <v>95.617585962677339</v>
      </c>
      <c r="T23" s="198"/>
    </row>
    <row r="24" spans="1:20" customFormat="1" ht="15" customHeight="1">
      <c r="A24" s="83">
        <v>24</v>
      </c>
      <c r="B24" s="182"/>
      <c r="C24" s="160"/>
      <c r="D24" s="160"/>
      <c r="E24" s="162" t="s">
        <v>89</v>
      </c>
      <c r="F24" s="169"/>
      <c r="G24" s="169"/>
      <c r="H24" s="166"/>
      <c r="I24" s="296">
        <v>2946.4949765542315</v>
      </c>
      <c r="J24" s="296">
        <v>2829.4300006889812</v>
      </c>
      <c r="K24" s="296">
        <v>2800.8498996719204</v>
      </c>
      <c r="L24" s="296">
        <v>2743.6896976377998</v>
      </c>
      <c r="M24" s="296">
        <v>2686.5294956036787</v>
      </c>
      <c r="N24" s="296">
        <v>2629.3692935695581</v>
      </c>
      <c r="O24" s="296">
        <v>2572.2090915354374</v>
      </c>
      <c r="P24" s="296">
        <v>2515.0488895013164</v>
      </c>
      <c r="Q24" s="296">
        <v>2457.8886874671957</v>
      </c>
      <c r="R24" s="296">
        <v>2400.7284854330746</v>
      </c>
      <c r="S24" s="296">
        <v>2390.4396490669333</v>
      </c>
      <c r="T24" s="198"/>
    </row>
    <row r="25" spans="1:20" customFormat="1" ht="15" customHeight="1" thickBot="1">
      <c r="A25" s="83">
        <v>25</v>
      </c>
      <c r="B25" s="182"/>
      <c r="C25" s="160"/>
      <c r="D25" s="160"/>
      <c r="E25" s="162" t="s">
        <v>85</v>
      </c>
      <c r="F25" s="169"/>
      <c r="G25" s="169"/>
      <c r="H25" s="166"/>
      <c r="I25" s="296">
        <v>797.77366006279215</v>
      </c>
      <c r="J25" s="296">
        <v>588.91598463832645</v>
      </c>
      <c r="K25" s="296">
        <v>582.96733832884843</v>
      </c>
      <c r="L25" s="296">
        <v>571.07004570989227</v>
      </c>
      <c r="M25" s="296">
        <v>559.17275309093623</v>
      </c>
      <c r="N25" s="296">
        <v>547.27546047198018</v>
      </c>
      <c r="O25" s="296">
        <v>535.37816785302402</v>
      </c>
      <c r="P25" s="296">
        <v>523.48087523406798</v>
      </c>
      <c r="Q25" s="296">
        <v>511.58358261511182</v>
      </c>
      <c r="R25" s="296">
        <v>499.68628999615572</v>
      </c>
      <c r="S25" s="296">
        <v>497.54477732474356</v>
      </c>
      <c r="T25" s="198"/>
    </row>
    <row r="26" spans="1:20" s="119" customFormat="1" ht="15" customHeight="1" thickBot="1">
      <c r="A26" s="103">
        <v>26</v>
      </c>
      <c r="B26" s="182"/>
      <c r="C26" s="160"/>
      <c r="D26" s="105" t="s">
        <v>529</v>
      </c>
      <c r="E26" s="105"/>
      <c r="F26" s="163"/>
      <c r="G26" s="163"/>
      <c r="H26" s="166"/>
      <c r="I26" s="258">
        <f t="shared" ref="I26:S26" si="3">SUM(I22:I25)</f>
        <v>5351.5624480000006</v>
      </c>
      <c r="J26" s="258">
        <f t="shared" si="3"/>
        <v>5407.6972000275582</v>
      </c>
      <c r="K26" s="258">
        <f t="shared" si="3"/>
        <v>5353.0739959868761</v>
      </c>
      <c r="L26" s="258">
        <f t="shared" si="3"/>
        <v>5243.8275879055109</v>
      </c>
      <c r="M26" s="258">
        <f t="shared" si="3"/>
        <v>5134.5811798241466</v>
      </c>
      <c r="N26" s="258">
        <f t="shared" si="3"/>
        <v>5025.3347717427814</v>
      </c>
      <c r="O26" s="258">
        <f t="shared" si="3"/>
        <v>4916.0883636614171</v>
      </c>
      <c r="P26" s="258">
        <f t="shared" si="3"/>
        <v>4806.8419555800519</v>
      </c>
      <c r="Q26" s="258">
        <f t="shared" si="3"/>
        <v>4697.5955474986868</v>
      </c>
      <c r="R26" s="258">
        <f t="shared" si="3"/>
        <v>4588.3491394173225</v>
      </c>
      <c r="S26" s="258">
        <f t="shared" si="3"/>
        <v>4568.6847859626769</v>
      </c>
      <c r="T26" s="198"/>
    </row>
    <row r="27" spans="1:20" customFormat="1" ht="15" customHeight="1">
      <c r="A27" s="83">
        <v>27</v>
      </c>
      <c r="B27" s="182"/>
      <c r="C27" s="160"/>
      <c r="D27" s="160"/>
      <c r="E27" s="162" t="s">
        <v>256</v>
      </c>
      <c r="F27" s="169"/>
      <c r="G27" s="169"/>
      <c r="H27" s="166"/>
      <c r="I27" s="251">
        <v>4057.4162032006288</v>
      </c>
      <c r="J27" s="251">
        <v>4128.5437444657327</v>
      </c>
      <c r="K27" s="251">
        <v>4223.7722328022928</v>
      </c>
      <c r="L27" s="251">
        <v>4266.2110969700771</v>
      </c>
      <c r="M27" s="251">
        <v>4285.4018496739691</v>
      </c>
      <c r="N27" s="251">
        <v>4304.4005695842061</v>
      </c>
      <c r="O27" s="251">
        <v>4322.4812152875093</v>
      </c>
      <c r="P27" s="251">
        <v>4339.1323365266899</v>
      </c>
      <c r="Q27" s="251">
        <v>4353.9816396318129</v>
      </c>
      <c r="R27" s="251">
        <v>4366.7457973042983</v>
      </c>
      <c r="S27" s="251">
        <v>4377.1971163110793</v>
      </c>
      <c r="T27" s="198"/>
    </row>
    <row r="28" spans="1:20" customFormat="1" ht="15" customHeight="1" thickBot="1">
      <c r="A28" s="83">
        <v>28</v>
      </c>
      <c r="B28" s="182"/>
      <c r="C28" s="160"/>
      <c r="D28" s="160"/>
      <c r="E28" s="162" t="s">
        <v>61</v>
      </c>
      <c r="F28" s="169"/>
      <c r="G28" s="169"/>
      <c r="H28" s="166"/>
      <c r="I28" s="251">
        <v>5083.1408323746746</v>
      </c>
      <c r="J28" s="251">
        <v>5128.8172441534844</v>
      </c>
      <c r="K28" s="251">
        <v>5405.2258550517972</v>
      </c>
      <c r="L28" s="251">
        <v>5438.4212158639621</v>
      </c>
      <c r="M28" s="251">
        <v>5311.5232147421402</v>
      </c>
      <c r="N28" s="251">
        <v>5249.7371016503876</v>
      </c>
      <c r="O28" s="251">
        <v>5208.1386783834268</v>
      </c>
      <c r="P28" s="251">
        <v>5097.8786071581326</v>
      </c>
      <c r="Q28" s="251">
        <v>5077.404997979118</v>
      </c>
      <c r="R28" s="251">
        <v>5061.3376027870972</v>
      </c>
      <c r="S28" s="251">
        <v>5047.3417816652</v>
      </c>
      <c r="T28" s="198"/>
    </row>
    <row r="29" spans="1:20" s="119" customFormat="1" ht="15" customHeight="1" thickBot="1">
      <c r="A29" s="103">
        <v>29</v>
      </c>
      <c r="B29" s="182"/>
      <c r="C29" s="160"/>
      <c r="D29" s="105" t="s">
        <v>517</v>
      </c>
      <c r="E29" s="105"/>
      <c r="F29" s="163"/>
      <c r="G29" s="163"/>
      <c r="H29" s="166"/>
      <c r="I29" s="258">
        <f t="shared" ref="I29:S29" si="4">SUM(I27:I28)</f>
        <v>9140.5570355753043</v>
      </c>
      <c r="J29" s="258">
        <f t="shared" si="4"/>
        <v>9257.3609886192171</v>
      </c>
      <c r="K29" s="258">
        <f t="shared" si="4"/>
        <v>9628.99808785409</v>
      </c>
      <c r="L29" s="258">
        <f t="shared" si="4"/>
        <v>9704.6323128340391</v>
      </c>
      <c r="M29" s="258">
        <f t="shared" si="4"/>
        <v>9596.9250644161093</v>
      </c>
      <c r="N29" s="258">
        <f t="shared" si="4"/>
        <v>9554.1376712345937</v>
      </c>
      <c r="O29" s="258">
        <f t="shared" si="4"/>
        <v>9530.619893670937</v>
      </c>
      <c r="P29" s="258">
        <f t="shared" si="4"/>
        <v>9437.0109436848215</v>
      </c>
      <c r="Q29" s="258">
        <f t="shared" si="4"/>
        <v>9431.3866376109308</v>
      </c>
      <c r="R29" s="258">
        <f t="shared" si="4"/>
        <v>9428.0834000913965</v>
      </c>
      <c r="S29" s="258">
        <f t="shared" si="4"/>
        <v>9424.5388979762793</v>
      </c>
      <c r="T29" s="198"/>
    </row>
    <row r="30" spans="1:20" customFormat="1" ht="15" customHeight="1" thickBot="1">
      <c r="A30" s="83">
        <v>30</v>
      </c>
      <c r="B30" s="182"/>
      <c r="C30" s="160"/>
      <c r="D30" s="161" t="s">
        <v>88</v>
      </c>
      <c r="E30" s="161"/>
      <c r="F30" s="169"/>
      <c r="G30" s="169"/>
      <c r="H30" s="166"/>
      <c r="I30" s="258">
        <f>I26+I29</f>
        <v>14492.119483575305</v>
      </c>
      <c r="J30" s="258">
        <f t="shared" ref="J30:S30" si="5">J26+J29</f>
        <v>14665.058188646775</v>
      </c>
      <c r="K30" s="258">
        <f t="shared" si="5"/>
        <v>14982.072083840965</v>
      </c>
      <c r="L30" s="258">
        <f t="shared" si="5"/>
        <v>14948.45990073955</v>
      </c>
      <c r="M30" s="258">
        <f t="shared" si="5"/>
        <v>14731.506244240256</v>
      </c>
      <c r="N30" s="258">
        <f t="shared" si="5"/>
        <v>14579.472442977374</v>
      </c>
      <c r="O30" s="258">
        <f t="shared" si="5"/>
        <v>14446.708257332353</v>
      </c>
      <c r="P30" s="258">
        <f t="shared" si="5"/>
        <v>14243.852899264873</v>
      </c>
      <c r="Q30" s="258">
        <f t="shared" si="5"/>
        <v>14128.982185109617</v>
      </c>
      <c r="R30" s="258">
        <f t="shared" si="5"/>
        <v>14016.432539508718</v>
      </c>
      <c r="S30" s="258">
        <f t="shared" si="5"/>
        <v>13993.223683938955</v>
      </c>
      <c r="T30" s="198"/>
    </row>
    <row r="31" spans="1:20" customFormat="1" ht="30" customHeight="1">
      <c r="A31" s="83">
        <v>31</v>
      </c>
      <c r="B31" s="182"/>
      <c r="C31" s="159" t="s">
        <v>261</v>
      </c>
      <c r="D31" s="160"/>
      <c r="E31" s="160"/>
      <c r="F31" s="169"/>
      <c r="G31" s="169"/>
      <c r="H31" s="169"/>
      <c r="I31" s="162"/>
      <c r="J31" s="162"/>
      <c r="K31" s="166"/>
      <c r="L31" s="166"/>
      <c r="M31" s="166"/>
      <c r="N31" s="162"/>
      <c r="O31" s="166"/>
      <c r="P31" s="162"/>
      <c r="Q31" s="162"/>
      <c r="R31" s="166"/>
      <c r="S31" s="166"/>
      <c r="T31" s="198"/>
    </row>
    <row r="32" spans="1:20" customFormat="1" ht="15" customHeight="1">
      <c r="A32" s="83">
        <v>32</v>
      </c>
      <c r="B32" s="182"/>
      <c r="C32" s="341"/>
      <c r="D32" s="341"/>
      <c r="E32" s="344" t="s">
        <v>530</v>
      </c>
      <c r="F32" s="168"/>
      <c r="G32" s="199"/>
      <c r="H32" s="169"/>
      <c r="I32" s="162"/>
      <c r="J32" s="162"/>
      <c r="K32" s="166"/>
      <c r="L32" s="166"/>
      <c r="M32" s="166"/>
      <c r="N32" s="162"/>
      <c r="O32" s="166"/>
      <c r="P32" s="162"/>
      <c r="Q32" s="162"/>
      <c r="R32" s="166"/>
      <c r="S32" s="166"/>
      <c r="T32" s="198"/>
    </row>
    <row r="33" spans="1:20" customFormat="1" ht="15" customHeight="1">
      <c r="A33" s="83">
        <v>33</v>
      </c>
      <c r="B33" s="182"/>
      <c r="C33" s="341"/>
      <c r="D33" s="341"/>
      <c r="E33" s="344"/>
      <c r="F33" s="168"/>
      <c r="G33" s="199"/>
      <c r="H33" s="166"/>
      <c r="I33" s="251" t="s">
        <v>705</v>
      </c>
      <c r="J33" s="251" t="s">
        <v>705</v>
      </c>
      <c r="K33" s="251" t="s">
        <v>705</v>
      </c>
      <c r="L33" s="251" t="s">
        <v>705</v>
      </c>
      <c r="M33" s="251" t="s">
        <v>705</v>
      </c>
      <c r="N33" s="251" t="s">
        <v>705</v>
      </c>
      <c r="O33" s="251" t="s">
        <v>705</v>
      </c>
      <c r="P33" s="251" t="s">
        <v>705</v>
      </c>
      <c r="Q33" s="251" t="s">
        <v>705</v>
      </c>
      <c r="R33" s="251" t="s">
        <v>705</v>
      </c>
      <c r="S33" s="251" t="s">
        <v>705</v>
      </c>
      <c r="T33" s="198"/>
    </row>
    <row r="34" spans="1:20" customFormat="1" ht="15" customHeight="1">
      <c r="A34" s="83">
        <v>34</v>
      </c>
      <c r="B34" s="182"/>
      <c r="C34" s="160"/>
      <c r="D34" s="160"/>
      <c r="E34" s="167" t="s">
        <v>498</v>
      </c>
      <c r="F34" s="169"/>
      <c r="G34" s="169"/>
      <c r="H34" s="166"/>
      <c r="I34" s="251" t="s">
        <v>705</v>
      </c>
      <c r="J34" s="251" t="s">
        <v>705</v>
      </c>
      <c r="K34" s="251" t="s">
        <v>705</v>
      </c>
      <c r="L34" s="251" t="s">
        <v>705</v>
      </c>
      <c r="M34" s="251" t="s">
        <v>705</v>
      </c>
      <c r="N34" s="251" t="s">
        <v>705</v>
      </c>
      <c r="O34" s="251" t="s">
        <v>705</v>
      </c>
      <c r="P34" s="251" t="s">
        <v>705</v>
      </c>
      <c r="Q34" s="251" t="s">
        <v>705</v>
      </c>
      <c r="R34" s="251" t="s">
        <v>705</v>
      </c>
      <c r="S34" s="251" t="s">
        <v>705</v>
      </c>
      <c r="T34" s="198"/>
    </row>
    <row r="35" spans="1:20" customFormat="1" ht="15" customHeight="1">
      <c r="A35" s="83">
        <v>35</v>
      </c>
      <c r="B35" s="182"/>
      <c r="C35" s="160"/>
      <c r="D35" s="160"/>
      <c r="E35" s="162" t="s">
        <v>253</v>
      </c>
      <c r="F35" s="162"/>
      <c r="G35" s="169"/>
      <c r="H35" s="166"/>
      <c r="I35" s="251" t="s">
        <v>705</v>
      </c>
      <c r="J35" s="251" t="s">
        <v>705</v>
      </c>
      <c r="K35" s="251" t="s">
        <v>705</v>
      </c>
      <c r="L35" s="251" t="s">
        <v>705</v>
      </c>
      <c r="M35" s="251" t="s">
        <v>705</v>
      </c>
      <c r="N35" s="251" t="s">
        <v>705</v>
      </c>
      <c r="O35" s="251" t="s">
        <v>705</v>
      </c>
      <c r="P35" s="251" t="s">
        <v>705</v>
      </c>
      <c r="Q35" s="251" t="s">
        <v>705</v>
      </c>
      <c r="R35" s="251" t="s">
        <v>705</v>
      </c>
      <c r="S35" s="251" t="s">
        <v>705</v>
      </c>
      <c r="T35" s="198"/>
    </row>
    <row r="36" spans="1:20" s="128" customFormat="1" ht="15" customHeight="1">
      <c r="A36" s="103">
        <v>36</v>
      </c>
      <c r="B36" s="182"/>
      <c r="C36" s="160"/>
      <c r="D36" s="160"/>
      <c r="E36" s="162" t="s">
        <v>421</v>
      </c>
      <c r="F36" s="162"/>
      <c r="G36" s="169"/>
      <c r="H36" s="166"/>
      <c r="I36" s="251">
        <v>175.20000000000002</v>
      </c>
      <c r="J36" s="251">
        <v>197.8</v>
      </c>
      <c r="K36" s="251">
        <v>182.376</v>
      </c>
      <c r="L36" s="251">
        <v>186.02351999999999</v>
      </c>
      <c r="M36" s="251">
        <v>189.7439904</v>
      </c>
      <c r="N36" s="251">
        <v>193.53887020799999</v>
      </c>
      <c r="O36" s="251">
        <v>197.40964761215997</v>
      </c>
      <c r="P36" s="251">
        <v>201.35784056440318</v>
      </c>
      <c r="Q36" s="251">
        <v>205.38499737569123</v>
      </c>
      <c r="R36" s="251">
        <v>209.49269732320508</v>
      </c>
      <c r="S36" s="251">
        <v>213.6825512696692</v>
      </c>
      <c r="T36" s="198"/>
    </row>
    <row r="37" spans="1:20" s="108" customFormat="1" ht="15" customHeight="1">
      <c r="A37" s="103">
        <v>37</v>
      </c>
      <c r="B37" s="174" t="s">
        <v>499</v>
      </c>
      <c r="C37" s="160"/>
      <c r="D37" s="160"/>
      <c r="E37" s="161"/>
      <c r="F37" s="169"/>
      <c r="G37" s="169"/>
      <c r="H37" s="166"/>
      <c r="I37" s="169"/>
      <c r="J37" s="166"/>
      <c r="K37" s="169"/>
      <c r="L37" s="166"/>
      <c r="M37" s="169"/>
      <c r="N37" s="166"/>
      <c r="O37" s="169"/>
      <c r="P37" s="166"/>
      <c r="Q37" s="169"/>
      <c r="R37" s="166"/>
      <c r="S37" s="166"/>
      <c r="T37" s="198"/>
    </row>
    <row r="38" spans="1:20" customFormat="1" ht="15" customHeight="1">
      <c r="A38" s="103">
        <v>38</v>
      </c>
      <c r="B38" s="182"/>
      <c r="C38" s="160"/>
      <c r="D38" s="160"/>
      <c r="E38" s="161"/>
      <c r="F38" s="166"/>
      <c r="G38" s="166"/>
      <c r="H38" s="166"/>
      <c r="I38" s="166"/>
      <c r="J38" s="166"/>
      <c r="K38" s="166"/>
      <c r="L38" s="166"/>
      <c r="M38" s="166"/>
      <c r="N38" s="166"/>
      <c r="O38" s="166"/>
      <c r="P38" s="166"/>
      <c r="Q38" s="166"/>
      <c r="R38" s="166"/>
      <c r="S38" s="166"/>
      <c r="T38" s="198"/>
    </row>
    <row r="39" spans="1:20" s="116" customFormat="1" ht="15" customHeight="1">
      <c r="A39" s="103">
        <v>39</v>
      </c>
      <c r="B39" s="182"/>
      <c r="C39" s="162"/>
      <c r="D39" s="166"/>
      <c r="E39" s="166"/>
      <c r="F39" s="166"/>
      <c r="G39" s="166"/>
      <c r="H39" s="186"/>
      <c r="I39" s="186" t="s">
        <v>245</v>
      </c>
      <c r="J39" s="186" t="s">
        <v>467</v>
      </c>
      <c r="K39" s="186" t="s">
        <v>468</v>
      </c>
      <c r="L39" s="186" t="s">
        <v>469</v>
      </c>
      <c r="M39" s="186" t="s">
        <v>470</v>
      </c>
      <c r="N39" s="186" t="s">
        <v>471</v>
      </c>
      <c r="O39" s="186" t="s">
        <v>473</v>
      </c>
      <c r="P39" s="186" t="s">
        <v>474</v>
      </c>
      <c r="Q39" s="186" t="s">
        <v>475</v>
      </c>
      <c r="R39" s="186" t="s">
        <v>476</v>
      </c>
      <c r="S39" s="186" t="s">
        <v>477</v>
      </c>
      <c r="T39" s="198"/>
    </row>
    <row r="40" spans="1:20" s="116" customFormat="1" ht="15" customHeight="1">
      <c r="A40" s="103">
        <v>40</v>
      </c>
      <c r="B40" s="182"/>
      <c r="C40" s="184"/>
      <c r="D40" s="166"/>
      <c r="E40" s="166"/>
      <c r="F40" s="166"/>
      <c r="G40" s="166"/>
      <c r="H40" s="279" t="str">
        <f>IF(ISNUMBER(CoverSheet!$C$12),"for year ended","")</f>
        <v>for year ended</v>
      </c>
      <c r="I40" s="187">
        <f>IF(ISNUMBER(CoverSheet!$C$12),DATE(YEAR(CoverSheet!$C$12),MONTH(CoverSheet!$C$12),DAY(CoverSheet!$C$12))-1,"")</f>
        <v>41729</v>
      </c>
      <c r="J40" s="187">
        <f>IF(ISNUMBER(CoverSheet!$C$12),DATE(YEAR(CoverSheet!$C$12)+1,MONTH(CoverSheet!$C$12),DAY(CoverSheet!$C$12))-1,"")</f>
        <v>42094</v>
      </c>
      <c r="K40" s="187">
        <f>IF(ISNUMBER(CoverSheet!$C$12),DATE(YEAR(CoverSheet!$C$12)+2,MONTH(CoverSheet!$C$12),DAY(CoverSheet!$C$12))-1,"")</f>
        <v>42460</v>
      </c>
      <c r="L40" s="187">
        <f>IF(ISNUMBER(CoverSheet!$C$12),DATE(YEAR(CoverSheet!$C$12)+3,MONTH(CoverSheet!$C$12),DAY(CoverSheet!$C$12))-1,"")</f>
        <v>42825</v>
      </c>
      <c r="M40" s="187">
        <f>IF(ISNUMBER(CoverSheet!$C$12),DATE(YEAR(CoverSheet!$C$12)+4,MONTH(CoverSheet!$C$12),DAY(CoverSheet!$C$12))-1,"")</f>
        <v>43190</v>
      </c>
      <c r="N40" s="187">
        <f>IF(ISNUMBER(CoverSheet!$C$12),DATE(YEAR(CoverSheet!$C$12)+5,MONTH(CoverSheet!$C$12),DAY(CoverSheet!$C$12))-1,"")</f>
        <v>43555</v>
      </c>
      <c r="O40" s="187">
        <f>IF(ISNUMBER(CoverSheet!$C$12),DATE(YEAR(CoverSheet!$C$12)+6,MONTH(CoverSheet!$C$12),DAY(CoverSheet!$C$12))-1,"")</f>
        <v>43921</v>
      </c>
      <c r="P40" s="187">
        <f>IF(ISNUMBER(CoverSheet!$C$12),DATE(YEAR(CoverSheet!$C$12)+7,MONTH(CoverSheet!$C$12),DAY(CoverSheet!$C$12))-1,"")</f>
        <v>44286</v>
      </c>
      <c r="Q40" s="187">
        <f>IF(ISNUMBER(CoverSheet!$C$12),DATE(YEAR(CoverSheet!$C$12)+8,MONTH(CoverSheet!$C$12),DAY(CoverSheet!$C$12))-1,"")</f>
        <v>44651</v>
      </c>
      <c r="R40" s="187">
        <f>IF(ISNUMBER(CoverSheet!$C$12),DATE(YEAR(CoverSheet!$C$12)+9,MONTH(CoverSheet!$C$12),DAY(CoverSheet!$C$12))-1,"")</f>
        <v>45016</v>
      </c>
      <c r="S40" s="187">
        <f>IF(ISNUMBER(CoverSheet!$C$12),DATE(YEAR(CoverSheet!$C$12)+10,MONTH(CoverSheet!$C$12),DAY(CoverSheet!$C$12))-1,"")</f>
        <v>45382</v>
      </c>
      <c r="T40" s="198"/>
    </row>
    <row r="41" spans="1:20" customFormat="1" ht="30" customHeight="1">
      <c r="A41" s="103">
        <v>41</v>
      </c>
      <c r="B41" s="182"/>
      <c r="C41" s="159" t="s">
        <v>258</v>
      </c>
      <c r="D41" s="160"/>
      <c r="E41" s="161"/>
      <c r="F41" s="169"/>
      <c r="G41" s="169"/>
      <c r="H41" s="166"/>
      <c r="I41" s="200" t="s">
        <v>488</v>
      </c>
      <c r="J41" s="166"/>
      <c r="K41" s="166"/>
      <c r="L41" s="166"/>
      <c r="M41" s="166"/>
      <c r="N41" s="166"/>
      <c r="O41" s="166"/>
      <c r="P41" s="166"/>
      <c r="Q41" s="166"/>
      <c r="R41" s="166"/>
      <c r="S41" s="166"/>
      <c r="T41" s="198"/>
    </row>
    <row r="42" spans="1:20" customFormat="1" ht="15" customHeight="1">
      <c r="A42" s="103">
        <v>42</v>
      </c>
      <c r="B42" s="182"/>
      <c r="C42" s="160"/>
      <c r="D42" s="160"/>
      <c r="E42" s="162" t="s">
        <v>63</v>
      </c>
      <c r="F42" s="169"/>
      <c r="G42" s="169"/>
      <c r="H42" s="166"/>
      <c r="I42" s="254">
        <f t="shared" ref="I42:S42" si="6">I10-I22</f>
        <v>0</v>
      </c>
      <c r="J42" s="254">
        <f>J10-J22</f>
        <v>18.951252673461568</v>
      </c>
      <c r="K42" s="254">
        <f t="shared" si="6"/>
        <v>37.902505346923135</v>
      </c>
      <c r="L42" s="254">
        <f t="shared" si="6"/>
        <v>75.80501069384627</v>
      </c>
      <c r="M42" s="254">
        <f t="shared" si="6"/>
        <v>113.70751604076941</v>
      </c>
      <c r="N42" s="254">
        <f t="shared" si="6"/>
        <v>151.61002138769231</v>
      </c>
      <c r="O42" s="254">
        <f t="shared" si="6"/>
        <v>189.51252673461522</v>
      </c>
      <c r="P42" s="254">
        <f t="shared" si="6"/>
        <v>227.41503208153836</v>
      </c>
      <c r="Q42" s="254">
        <f t="shared" si="6"/>
        <v>265.31753742846149</v>
      </c>
      <c r="R42" s="254">
        <f t="shared" si="6"/>
        <v>303.22004277538463</v>
      </c>
      <c r="S42" s="254">
        <f t="shared" si="6"/>
        <v>347.94499908475359</v>
      </c>
      <c r="T42" s="198"/>
    </row>
    <row r="43" spans="1:20" customFormat="1" ht="15" customHeight="1">
      <c r="A43" s="103">
        <v>43</v>
      </c>
      <c r="B43" s="182"/>
      <c r="C43" s="160"/>
      <c r="D43" s="160"/>
      <c r="E43" s="162" t="s">
        <v>62</v>
      </c>
      <c r="F43" s="169"/>
      <c r="G43" s="169"/>
      <c r="H43" s="166"/>
      <c r="I43" s="254">
        <f t="shared" ref="I43:S43" si="7">I11-I23</f>
        <v>0</v>
      </c>
      <c r="J43" s="254">
        <f t="shared" si="7"/>
        <v>1.14320404068242</v>
      </c>
      <c r="K43" s="254">
        <f t="shared" si="7"/>
        <v>2.28640808136484</v>
      </c>
      <c r="L43" s="254">
        <f t="shared" si="7"/>
        <v>4.5728161627296657</v>
      </c>
      <c r="M43" s="254">
        <f t="shared" si="7"/>
        <v>6.8592242440945057</v>
      </c>
      <c r="N43" s="254">
        <f t="shared" si="7"/>
        <v>9.1456323254593315</v>
      </c>
      <c r="O43" s="254">
        <f t="shared" si="7"/>
        <v>11.432040406824171</v>
      </c>
      <c r="P43" s="254">
        <f t="shared" si="7"/>
        <v>13.718448488188997</v>
      </c>
      <c r="Q43" s="254">
        <f t="shared" si="7"/>
        <v>16.004856569553837</v>
      </c>
      <c r="R43" s="254">
        <f t="shared" si="7"/>
        <v>18.291264650918677</v>
      </c>
      <c r="S43" s="254">
        <f t="shared" si="7"/>
        <v>20.989226186929159</v>
      </c>
      <c r="T43" s="198"/>
    </row>
    <row r="44" spans="1:20" customFormat="1" ht="15" customHeight="1">
      <c r="A44" s="103">
        <v>44</v>
      </c>
      <c r="B44" s="182"/>
      <c r="C44" s="160"/>
      <c r="D44" s="160"/>
      <c r="E44" s="162" t="s">
        <v>89</v>
      </c>
      <c r="F44" s="169"/>
      <c r="G44" s="169"/>
      <c r="H44" s="166"/>
      <c r="I44" s="254">
        <f t="shared" ref="I44:S44" si="8">I12-I24</f>
        <v>0</v>
      </c>
      <c r="J44" s="254">
        <f t="shared" si="8"/>
        <v>28.580101017060315</v>
      </c>
      <c r="K44" s="254">
        <f t="shared" si="8"/>
        <v>57.160202034121085</v>
      </c>
      <c r="L44" s="254">
        <f t="shared" si="8"/>
        <v>114.32040406824171</v>
      </c>
      <c r="M44" s="254">
        <f t="shared" si="8"/>
        <v>171.4806061023628</v>
      </c>
      <c r="N44" s="254">
        <f t="shared" si="8"/>
        <v>228.64080813648343</v>
      </c>
      <c r="O44" s="254">
        <f t="shared" si="8"/>
        <v>285.80101017060406</v>
      </c>
      <c r="P44" s="254">
        <f t="shared" si="8"/>
        <v>342.96121220472514</v>
      </c>
      <c r="Q44" s="254">
        <f t="shared" si="8"/>
        <v>400.12141423884577</v>
      </c>
      <c r="R44" s="254">
        <f t="shared" si="8"/>
        <v>457.28161627296686</v>
      </c>
      <c r="S44" s="254">
        <f t="shared" si="8"/>
        <v>524.73065467322931</v>
      </c>
      <c r="T44" s="198"/>
    </row>
    <row r="45" spans="1:20" customFormat="1" ht="15" customHeight="1" thickBot="1">
      <c r="A45" s="103">
        <v>45</v>
      </c>
      <c r="B45" s="182"/>
      <c r="C45" s="160"/>
      <c r="D45" s="160"/>
      <c r="E45" s="162" t="s">
        <v>85</v>
      </c>
      <c r="F45" s="169"/>
      <c r="G45" s="169"/>
      <c r="H45" s="166"/>
      <c r="I45" s="254">
        <f t="shared" ref="I45:S45" si="9">I13-I25</f>
        <v>0</v>
      </c>
      <c r="J45" s="254">
        <f t="shared" si="9"/>
        <v>5.948646309478022</v>
      </c>
      <c r="K45" s="254">
        <f t="shared" si="9"/>
        <v>11.897292618956044</v>
      </c>
      <c r="L45" s="254">
        <f t="shared" si="9"/>
        <v>23.794585237912202</v>
      </c>
      <c r="M45" s="254">
        <f t="shared" si="9"/>
        <v>35.691877856868246</v>
      </c>
      <c r="N45" s="254">
        <f t="shared" si="9"/>
        <v>47.589170475824289</v>
      </c>
      <c r="O45" s="254">
        <f t="shared" si="9"/>
        <v>59.486463094780447</v>
      </c>
      <c r="P45" s="254">
        <f t="shared" si="9"/>
        <v>71.383755713736491</v>
      </c>
      <c r="Q45" s="254">
        <f t="shared" si="9"/>
        <v>83.281048332692649</v>
      </c>
      <c r="R45" s="254">
        <f t="shared" si="9"/>
        <v>95.17834095164875</v>
      </c>
      <c r="S45" s="254">
        <f t="shared" si="9"/>
        <v>109.21714624201684</v>
      </c>
      <c r="T45" s="198"/>
    </row>
    <row r="46" spans="1:20" s="119" customFormat="1" ht="15" customHeight="1" thickBot="1">
      <c r="A46" s="103">
        <v>46</v>
      </c>
      <c r="B46" s="182"/>
      <c r="C46" s="160"/>
      <c r="D46" s="105" t="s">
        <v>529</v>
      </c>
      <c r="E46" s="105"/>
      <c r="F46" s="163"/>
      <c r="G46" s="163"/>
      <c r="H46" s="166"/>
      <c r="I46" s="258">
        <f>I14-I26</f>
        <v>0</v>
      </c>
      <c r="J46" s="258">
        <f t="shared" ref="J46:S46" si="10">J14-J26</f>
        <v>54.623204040683049</v>
      </c>
      <c r="K46" s="258">
        <f t="shared" si="10"/>
        <v>109.24640808136519</v>
      </c>
      <c r="L46" s="258">
        <f t="shared" si="10"/>
        <v>218.49281616273038</v>
      </c>
      <c r="M46" s="258">
        <f t="shared" si="10"/>
        <v>327.73922424409466</v>
      </c>
      <c r="N46" s="258">
        <f t="shared" si="10"/>
        <v>436.98563232545985</v>
      </c>
      <c r="O46" s="258">
        <f t="shared" si="10"/>
        <v>546.23204040682413</v>
      </c>
      <c r="P46" s="258">
        <f t="shared" si="10"/>
        <v>655.47844848818931</v>
      </c>
      <c r="Q46" s="258">
        <f t="shared" si="10"/>
        <v>764.7248565695545</v>
      </c>
      <c r="R46" s="258">
        <f t="shared" si="10"/>
        <v>873.97126465091878</v>
      </c>
      <c r="S46" s="258">
        <f t="shared" si="10"/>
        <v>1002.8820261869296</v>
      </c>
      <c r="T46" s="198"/>
    </row>
    <row r="47" spans="1:20" customFormat="1" ht="15" customHeight="1">
      <c r="A47" s="103">
        <v>47</v>
      </c>
      <c r="B47" s="182"/>
      <c r="C47" s="160"/>
      <c r="D47" s="160"/>
      <c r="E47" s="162" t="s">
        <v>256</v>
      </c>
      <c r="F47" s="169"/>
      <c r="G47" s="169"/>
      <c r="H47" s="166"/>
      <c r="I47" s="254">
        <f t="shared" ref="I47:S47" si="11">I15-I27</f>
        <v>0</v>
      </c>
      <c r="J47" s="254">
        <f t="shared" si="11"/>
        <v>41.702462065310101</v>
      </c>
      <c r="K47" s="254">
        <f t="shared" si="11"/>
        <v>86.199433322495679</v>
      </c>
      <c r="L47" s="254">
        <f t="shared" si="11"/>
        <v>177.75879570708639</v>
      </c>
      <c r="M47" s="254">
        <f t="shared" si="11"/>
        <v>273.53628827706234</v>
      </c>
      <c r="N47" s="254">
        <f t="shared" si="11"/>
        <v>374.29570170297393</v>
      </c>
      <c r="O47" s="254">
        <f t="shared" si="11"/>
        <v>480.27569058750123</v>
      </c>
      <c r="P47" s="254">
        <f t="shared" si="11"/>
        <v>591.69986407182114</v>
      </c>
      <c r="Q47" s="254">
        <f t="shared" si="11"/>
        <v>708.7877087772722</v>
      </c>
      <c r="R47" s="254">
        <f t="shared" si="11"/>
        <v>831.76110424843773</v>
      </c>
      <c r="S47" s="254">
        <f t="shared" si="11"/>
        <v>960.84814748291956</v>
      </c>
      <c r="T47" s="198"/>
    </row>
    <row r="48" spans="1:20" customFormat="1" ht="15" customHeight="1" thickBot="1">
      <c r="A48" s="103">
        <v>48</v>
      </c>
      <c r="B48" s="182"/>
      <c r="C48" s="160"/>
      <c r="D48" s="160"/>
      <c r="E48" s="162" t="s">
        <v>61</v>
      </c>
      <c r="F48" s="169"/>
      <c r="G48" s="169"/>
      <c r="H48" s="166"/>
      <c r="I48" s="254">
        <f t="shared" ref="I48:S48" si="12">I16-I28</f>
        <v>0</v>
      </c>
      <c r="J48" s="254">
        <f t="shared" si="12"/>
        <v>51.806234789429254</v>
      </c>
      <c r="K48" s="254">
        <f t="shared" si="12"/>
        <v>110.31073173575078</v>
      </c>
      <c r="L48" s="254">
        <f t="shared" si="12"/>
        <v>226.60088399433153</v>
      </c>
      <c r="M48" s="254">
        <f t="shared" si="12"/>
        <v>339.03339668566878</v>
      </c>
      <c r="N48" s="254">
        <f t="shared" si="12"/>
        <v>456.49887840438168</v>
      </c>
      <c r="O48" s="254">
        <f t="shared" si="12"/>
        <v>578.68207537593571</v>
      </c>
      <c r="P48" s="254">
        <f t="shared" si="12"/>
        <v>695.16526461247304</v>
      </c>
      <c r="Q48" s="254">
        <f t="shared" si="12"/>
        <v>826.55430199660077</v>
      </c>
      <c r="R48" s="254">
        <f t="shared" si="12"/>
        <v>964.06430529278077</v>
      </c>
      <c r="S48" s="254">
        <f>S16-S28</f>
        <v>1107.953074024068</v>
      </c>
      <c r="T48" s="198"/>
    </row>
    <row r="49" spans="1:20" s="119" customFormat="1" ht="15" customHeight="1" thickBot="1">
      <c r="A49" s="103">
        <v>49</v>
      </c>
      <c r="B49" s="182"/>
      <c r="C49" s="160"/>
      <c r="D49" s="105" t="s">
        <v>517</v>
      </c>
      <c r="E49" s="105"/>
      <c r="F49" s="163"/>
      <c r="G49" s="163"/>
      <c r="H49" s="166"/>
      <c r="I49" s="258">
        <f>I17-I29</f>
        <v>0</v>
      </c>
      <c r="J49" s="258">
        <f t="shared" ref="J49:S49" si="13">J17-J29</f>
        <v>93.508696854740265</v>
      </c>
      <c r="K49" s="258">
        <f t="shared" si="13"/>
        <v>196.51016505824555</v>
      </c>
      <c r="L49" s="258">
        <f t="shared" si="13"/>
        <v>404.35967970141792</v>
      </c>
      <c r="M49" s="258">
        <f t="shared" si="13"/>
        <v>612.56968496273112</v>
      </c>
      <c r="N49" s="258">
        <f t="shared" si="13"/>
        <v>830.79458010735652</v>
      </c>
      <c r="O49" s="258">
        <f t="shared" si="13"/>
        <v>1058.957765963436</v>
      </c>
      <c r="P49" s="258">
        <f t="shared" si="13"/>
        <v>1286.8651286842942</v>
      </c>
      <c r="Q49" s="258">
        <f t="shared" si="13"/>
        <v>1535.342010773873</v>
      </c>
      <c r="R49" s="258">
        <f t="shared" si="13"/>
        <v>1795.8254095412176</v>
      </c>
      <c r="S49" s="258">
        <f t="shared" si="13"/>
        <v>2068.8012215069866</v>
      </c>
      <c r="T49" s="198"/>
    </row>
    <row r="50" spans="1:20" customFormat="1" ht="15" customHeight="1" thickBot="1">
      <c r="A50" s="103">
        <v>50</v>
      </c>
      <c r="B50" s="182"/>
      <c r="C50" s="160"/>
      <c r="D50" s="180" t="s">
        <v>88</v>
      </c>
      <c r="E50" s="161"/>
      <c r="F50" s="169"/>
      <c r="G50" s="169"/>
      <c r="H50" s="166"/>
      <c r="I50" s="258">
        <f>I46+I49</f>
        <v>0</v>
      </c>
      <c r="J50" s="258">
        <f t="shared" ref="J50:S50" si="14">J46+J49</f>
        <v>148.13190089542331</v>
      </c>
      <c r="K50" s="258">
        <f t="shared" si="14"/>
        <v>305.75657313961074</v>
      </c>
      <c r="L50" s="258">
        <f t="shared" si="14"/>
        <v>622.8524958641483</v>
      </c>
      <c r="M50" s="258">
        <f t="shared" si="14"/>
        <v>940.30890920682577</v>
      </c>
      <c r="N50" s="258">
        <f t="shared" si="14"/>
        <v>1267.7802124328164</v>
      </c>
      <c r="O50" s="258">
        <f t="shared" si="14"/>
        <v>1605.1898063702602</v>
      </c>
      <c r="P50" s="258">
        <f t="shared" si="14"/>
        <v>1942.3435771724835</v>
      </c>
      <c r="Q50" s="258">
        <f t="shared" si="14"/>
        <v>2300.0668673434275</v>
      </c>
      <c r="R50" s="258">
        <f t="shared" si="14"/>
        <v>2669.7966741921364</v>
      </c>
      <c r="S50" s="258">
        <f t="shared" si="14"/>
        <v>3071.6832476939162</v>
      </c>
      <c r="T50" s="198"/>
    </row>
    <row r="51" spans="1:20" customFormat="1">
      <c r="A51" s="61"/>
      <c r="B51" s="185"/>
      <c r="C51" s="170"/>
      <c r="D51" s="170"/>
      <c r="E51" s="170"/>
      <c r="F51" s="170"/>
      <c r="G51" s="170"/>
      <c r="H51" s="170"/>
      <c r="I51" s="170"/>
      <c r="J51" s="170"/>
      <c r="K51" s="170"/>
      <c r="L51" s="170"/>
      <c r="M51" s="170"/>
      <c r="N51" s="170"/>
      <c r="O51" s="170"/>
      <c r="P51" s="170"/>
      <c r="Q51" s="170"/>
      <c r="R51" s="170"/>
      <c r="S51" s="170"/>
      <c r="T51" s="201"/>
    </row>
  </sheetData>
  <customSheetViews>
    <customSheetView guid="{21F2E024-704F-4E93-AC63-213755ECFFE0}" scale="40" showPageBreaks="1" showGridLines="0" fitToPage="1" printArea="1" view="pageBreakPreview">
      <pageMargins left="0.70866141732283472" right="0.70866141732283472" top="0.74803149606299213" bottom="0.74803149606299213" header="0.31496062992125984" footer="0.31496062992125984"/>
      <pageSetup paperSize="9" scale="5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C32:D33"/>
    <mergeCell ref="Q2:S2"/>
    <mergeCell ref="Q3:S3"/>
    <mergeCell ref="A5:S5"/>
    <mergeCell ref="E32:E33"/>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3:S36">
      <formula1>OR(AND(ISNUMBER(I33),I33&gt;=0),AND(ISTEXT(I33),I33="N/A"))</formula1>
    </dataValidation>
  </dataValidations>
  <pageMargins left="0.70866141732283472" right="0.70866141732283472" top="0.74803149606299213" bottom="0.74803149606299213" header="0.31496062992125984" footer="0.31496062992125984"/>
  <pageSetup paperSize="8" scale="80" fitToWidth="0" orientation="landscape" cellComments="asDisplayed" r:id="rId2"/>
  <headerFooter>
    <oddHeader>&amp;C&amp;"Arial"&amp;10 Commerce Commission Information Disclosure Template</oddHeader>
    <oddFooter>&amp;L&amp;"Arial,Regular" &amp;P&amp;C&amp;"Arial,Regular" &amp;F&amp;R&amp;"Arial,Regular"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sheetPr>
  <dimension ref="A1:N65"/>
  <sheetViews>
    <sheetView showGridLines="0" zoomScaleNormal="100" zoomScaleSheetLayoutView="40" workbookViewId="0"/>
  </sheetViews>
  <sheetFormatPr defaultColWidth="9.140625" defaultRowHeight="12.75"/>
  <cols>
    <col min="1" max="1" width="4.5703125" style="58" customWidth="1"/>
    <col min="2" max="2" width="3.140625" style="94" customWidth="1"/>
    <col min="3" max="3" width="8.140625" style="44" customWidth="1"/>
    <col min="4" max="4" width="27.5703125" style="45" customWidth="1"/>
    <col min="5" max="5" width="59.42578125" style="50" customWidth="1"/>
    <col min="6" max="6" width="7" style="50" customWidth="1"/>
    <col min="7" max="7" width="15.28515625" style="44" customWidth="1"/>
    <col min="8" max="8" width="15.28515625" style="51" customWidth="1"/>
    <col min="9" max="11" width="15.28515625" style="44" customWidth="1"/>
    <col min="12" max="12" width="15.28515625" style="111" customWidth="1"/>
    <col min="13" max="13" width="15.28515625" style="52" customWidth="1"/>
    <col min="14" max="14" width="2.5703125" style="44" customWidth="1"/>
    <col min="15" max="16384" width="9.140625" style="44"/>
  </cols>
  <sheetData>
    <row r="1" spans="1:14" ht="15" customHeight="1">
      <c r="A1" s="229"/>
      <c r="B1" s="71"/>
      <c r="C1" s="71"/>
      <c r="D1" s="71"/>
      <c r="E1" s="71"/>
      <c r="F1" s="71"/>
      <c r="G1" s="71"/>
      <c r="H1" s="71"/>
      <c r="I1" s="71"/>
      <c r="J1" s="80"/>
      <c r="K1" s="71"/>
      <c r="L1" s="71"/>
      <c r="M1" s="71"/>
      <c r="N1" s="72"/>
    </row>
    <row r="2" spans="1:14" ht="18" customHeight="1">
      <c r="A2" s="230"/>
      <c r="B2" s="134"/>
      <c r="C2" s="134"/>
      <c r="D2" s="134"/>
      <c r="E2" s="134"/>
      <c r="F2" s="134"/>
      <c r="G2" s="134"/>
      <c r="H2" s="134"/>
      <c r="I2" s="134"/>
      <c r="J2" s="84" t="s">
        <v>8</v>
      </c>
      <c r="K2" s="342" t="str">
        <f>IF(NOT(ISBLANK(CoverSheet!$C$8)),CoverSheet!$C$8,"")</f>
        <v>Alpine Energy Limited</v>
      </c>
      <c r="L2" s="342"/>
      <c r="M2" s="342"/>
      <c r="N2" s="64"/>
    </row>
    <row r="3" spans="1:14" ht="18" customHeight="1">
      <c r="A3" s="230"/>
      <c r="B3" s="134"/>
      <c r="C3" s="134"/>
      <c r="D3" s="134"/>
      <c r="E3" s="134"/>
      <c r="F3" s="134"/>
      <c r="G3" s="134"/>
      <c r="H3" s="134"/>
      <c r="I3" s="134"/>
      <c r="J3" s="84" t="s">
        <v>244</v>
      </c>
      <c r="K3" s="343" t="str">
        <f>IF(ISNUMBER(CoverSheet!$C$12),TEXT(CoverSheet!$C$12,"_([$-1409]d mmmm yyyy;_(@")&amp;" –"&amp;TEXT(DATE(YEAR(CoverSheet!$C$12)+10,MONTH(CoverSheet!$C$12),DAY(CoverSheet!$C$12)-1),"_([$-1409]d mmmm yyyy;_(@"),"")</f>
        <v xml:space="preserve"> 1 April 2014 – 31 March 2024</v>
      </c>
      <c r="L3" s="343"/>
      <c r="M3" s="343"/>
      <c r="N3" s="64"/>
    </row>
    <row r="4" spans="1:14" ht="21">
      <c r="A4" s="215" t="s">
        <v>459</v>
      </c>
      <c r="B4" s="130"/>
      <c r="C4" s="134"/>
      <c r="D4" s="134"/>
      <c r="E4" s="134"/>
      <c r="F4" s="134"/>
      <c r="G4" s="134"/>
      <c r="H4" s="134"/>
      <c r="I4" s="134"/>
      <c r="J4" s="134"/>
      <c r="K4" s="134"/>
      <c r="L4" s="134"/>
      <c r="M4" s="134"/>
      <c r="N4" s="64"/>
    </row>
    <row r="5" spans="1:14" s="177" customFormat="1" ht="49.5" customHeight="1">
      <c r="A5" s="339" t="s">
        <v>553</v>
      </c>
      <c r="B5" s="340"/>
      <c r="C5" s="340"/>
      <c r="D5" s="340"/>
      <c r="E5" s="340"/>
      <c r="F5" s="340"/>
      <c r="G5" s="340"/>
      <c r="H5" s="340"/>
      <c r="I5" s="340"/>
      <c r="J5" s="340"/>
      <c r="K5" s="340"/>
      <c r="L5" s="340"/>
      <c r="M5" s="340"/>
      <c r="N5" s="171"/>
    </row>
    <row r="6" spans="1:14" ht="15" customHeight="1">
      <c r="A6" s="231" t="s">
        <v>557</v>
      </c>
      <c r="B6" s="99"/>
      <c r="C6" s="99"/>
      <c r="D6" s="134"/>
      <c r="E6" s="134"/>
      <c r="F6" s="134"/>
      <c r="G6" s="134"/>
      <c r="H6" s="134"/>
      <c r="I6" s="134"/>
      <c r="J6" s="134"/>
      <c r="K6" s="134"/>
      <c r="L6" s="134"/>
      <c r="M6" s="134"/>
      <c r="N6" s="64"/>
    </row>
    <row r="7" spans="1:14" ht="15.75">
      <c r="A7" s="232">
        <v>7</v>
      </c>
      <c r="B7" s="157"/>
      <c r="C7" s="166"/>
      <c r="D7" s="166"/>
      <c r="E7" s="166"/>
      <c r="F7" s="166"/>
      <c r="G7" s="345" t="s">
        <v>518</v>
      </c>
      <c r="H7" s="345"/>
      <c r="I7" s="345"/>
      <c r="J7" s="345"/>
      <c r="K7" s="345"/>
      <c r="L7" s="345"/>
      <c r="M7" s="345"/>
      <c r="N7" s="59"/>
    </row>
    <row r="8" spans="1:14" s="111" customFormat="1" ht="15.75">
      <c r="A8" s="232">
        <v>8</v>
      </c>
      <c r="B8" s="157"/>
      <c r="C8" s="166"/>
      <c r="D8" s="166"/>
      <c r="E8" s="166"/>
      <c r="F8" s="166"/>
      <c r="G8" s="175"/>
      <c r="H8" s="175"/>
      <c r="I8" s="175"/>
      <c r="J8" s="175"/>
      <c r="K8" s="175"/>
      <c r="L8" s="166"/>
      <c r="M8" s="346" t="s">
        <v>519</v>
      </c>
      <c r="N8" s="59"/>
    </row>
    <row r="9" spans="1:14" s="47" customFormat="1" ht="49.5" customHeight="1">
      <c r="A9" s="232">
        <v>9</v>
      </c>
      <c r="B9" s="158"/>
      <c r="C9" s="203" t="s">
        <v>15</v>
      </c>
      <c r="D9" s="203" t="s">
        <v>2</v>
      </c>
      <c r="E9" s="203" t="s">
        <v>16</v>
      </c>
      <c r="F9" s="197" t="s">
        <v>73</v>
      </c>
      <c r="G9" s="197" t="s">
        <v>65</v>
      </c>
      <c r="H9" s="197" t="s">
        <v>66</v>
      </c>
      <c r="I9" s="197" t="s">
        <v>67</v>
      </c>
      <c r="J9" s="197" t="s">
        <v>307</v>
      </c>
      <c r="K9" s="197" t="s">
        <v>68</v>
      </c>
      <c r="L9" s="197" t="s">
        <v>70</v>
      </c>
      <c r="M9" s="347"/>
      <c r="N9" s="69"/>
    </row>
    <row r="10" spans="1:14" ht="15" customHeight="1">
      <c r="A10" s="232">
        <v>10</v>
      </c>
      <c r="B10" s="157"/>
      <c r="C10" s="162" t="s">
        <v>17</v>
      </c>
      <c r="D10" s="162" t="s">
        <v>262</v>
      </c>
      <c r="E10" s="162" t="s">
        <v>18</v>
      </c>
      <c r="F10" s="164" t="s">
        <v>19</v>
      </c>
      <c r="G10" s="263">
        <v>2.8158815720664547E-3</v>
      </c>
      <c r="H10" s="263">
        <v>7.4500181020958206E-2</v>
      </c>
      <c r="I10" s="263">
        <v>0.82485216621746649</v>
      </c>
      <c r="J10" s="263">
        <v>9.7831771189508823E-2</v>
      </c>
      <c r="K10" s="263">
        <v>0</v>
      </c>
      <c r="L10" s="224">
        <v>3</v>
      </c>
      <c r="M10" s="263">
        <v>7.7316062593024662E-2</v>
      </c>
      <c r="N10" s="59"/>
    </row>
    <row r="11" spans="1:14" ht="15" customHeight="1">
      <c r="A11" s="232">
        <v>11</v>
      </c>
      <c r="B11" s="157"/>
      <c r="C11" s="162" t="s">
        <v>17</v>
      </c>
      <c r="D11" s="162" t="s">
        <v>262</v>
      </c>
      <c r="E11" s="162" t="s">
        <v>20</v>
      </c>
      <c r="F11" s="164" t="s">
        <v>19</v>
      </c>
      <c r="G11" s="263">
        <v>1.0982373290868157E-3</v>
      </c>
      <c r="H11" s="263">
        <v>0.1027401021360716</v>
      </c>
      <c r="I11" s="263">
        <v>0.80473340288836415</v>
      </c>
      <c r="J11" s="263">
        <v>9.1428257646477398E-2</v>
      </c>
      <c r="K11" s="263">
        <v>0</v>
      </c>
      <c r="L11" s="224">
        <v>3</v>
      </c>
      <c r="M11" s="263">
        <v>0.10383833946515841</v>
      </c>
      <c r="N11" s="59"/>
    </row>
    <row r="12" spans="1:14" ht="15" customHeight="1">
      <c r="A12" s="232">
        <v>12</v>
      </c>
      <c r="B12" s="157"/>
      <c r="C12" s="324" t="s">
        <v>17</v>
      </c>
      <c r="D12" s="324" t="s">
        <v>262</v>
      </c>
      <c r="E12" s="324" t="s">
        <v>21</v>
      </c>
      <c r="F12" s="325" t="s">
        <v>19</v>
      </c>
      <c r="G12" s="326">
        <v>0</v>
      </c>
      <c r="H12" s="326">
        <v>0</v>
      </c>
      <c r="I12" s="326">
        <v>0</v>
      </c>
      <c r="J12" s="326">
        <v>0</v>
      </c>
      <c r="K12" s="326">
        <v>0</v>
      </c>
      <c r="L12" s="327" t="s">
        <v>706</v>
      </c>
      <c r="M12" s="326">
        <v>0</v>
      </c>
      <c r="N12" s="59"/>
    </row>
    <row r="13" spans="1:14" ht="15" customHeight="1">
      <c r="A13" s="232">
        <v>13</v>
      </c>
      <c r="B13" s="157"/>
      <c r="C13" s="162" t="s">
        <v>23</v>
      </c>
      <c r="D13" s="162" t="s">
        <v>263</v>
      </c>
      <c r="E13" s="162" t="s">
        <v>24</v>
      </c>
      <c r="F13" s="164" t="s">
        <v>25</v>
      </c>
      <c r="G13" s="263">
        <v>0</v>
      </c>
      <c r="H13" s="263">
        <v>0</v>
      </c>
      <c r="I13" s="263">
        <v>0</v>
      </c>
      <c r="J13" s="263">
        <v>0</v>
      </c>
      <c r="K13" s="263">
        <v>1</v>
      </c>
      <c r="L13" s="224">
        <v>1</v>
      </c>
      <c r="M13" s="263">
        <v>0</v>
      </c>
      <c r="N13" s="59"/>
    </row>
    <row r="14" spans="1:14" ht="15" customHeight="1">
      <c r="A14" s="232">
        <v>14</v>
      </c>
      <c r="B14" s="157"/>
      <c r="C14" s="324" t="s">
        <v>23</v>
      </c>
      <c r="D14" s="324" t="s">
        <v>263</v>
      </c>
      <c r="E14" s="324" t="s">
        <v>26</v>
      </c>
      <c r="F14" s="325" t="s">
        <v>25</v>
      </c>
      <c r="G14" s="326">
        <v>0</v>
      </c>
      <c r="H14" s="326">
        <v>0</v>
      </c>
      <c r="I14" s="326">
        <v>0</v>
      </c>
      <c r="J14" s="326">
        <v>0</v>
      </c>
      <c r="K14" s="326">
        <v>0</v>
      </c>
      <c r="L14" s="327" t="s">
        <v>706</v>
      </c>
      <c r="M14" s="326">
        <v>0</v>
      </c>
      <c r="N14" s="59"/>
    </row>
    <row r="15" spans="1:14" ht="15" customHeight="1">
      <c r="A15" s="232">
        <v>15</v>
      </c>
      <c r="B15" s="157"/>
      <c r="C15" s="162" t="s">
        <v>23</v>
      </c>
      <c r="D15" s="162" t="s">
        <v>264</v>
      </c>
      <c r="E15" s="162" t="s">
        <v>27</v>
      </c>
      <c r="F15" s="164" t="s">
        <v>25</v>
      </c>
      <c r="G15" s="263">
        <v>0</v>
      </c>
      <c r="H15" s="263">
        <v>0</v>
      </c>
      <c r="I15" s="263">
        <v>5.5896185762478151E-2</v>
      </c>
      <c r="J15" s="263">
        <v>0.94410381423752199</v>
      </c>
      <c r="K15" s="263">
        <v>0</v>
      </c>
      <c r="L15" s="224">
        <v>3</v>
      </c>
      <c r="M15" s="263">
        <v>0</v>
      </c>
      <c r="N15" s="59"/>
    </row>
    <row r="16" spans="1:14" ht="15" customHeight="1">
      <c r="A16" s="232">
        <v>16</v>
      </c>
      <c r="B16" s="157"/>
      <c r="C16" s="324" t="s">
        <v>23</v>
      </c>
      <c r="D16" s="324" t="s">
        <v>264</v>
      </c>
      <c r="E16" s="324" t="s">
        <v>28</v>
      </c>
      <c r="F16" s="325" t="s">
        <v>25</v>
      </c>
      <c r="G16" s="326">
        <v>0</v>
      </c>
      <c r="H16" s="326">
        <v>0</v>
      </c>
      <c r="I16" s="326">
        <v>0</v>
      </c>
      <c r="J16" s="326">
        <v>0</v>
      </c>
      <c r="K16" s="326">
        <v>0</v>
      </c>
      <c r="L16" s="327" t="s">
        <v>706</v>
      </c>
      <c r="M16" s="326">
        <v>0</v>
      </c>
      <c r="N16" s="59"/>
    </row>
    <row r="17" spans="1:14" ht="15" customHeight="1">
      <c r="A17" s="232">
        <v>17</v>
      </c>
      <c r="B17" s="157"/>
      <c r="C17" s="324" t="s">
        <v>23</v>
      </c>
      <c r="D17" s="324" t="s">
        <v>264</v>
      </c>
      <c r="E17" s="324" t="s">
        <v>29</v>
      </c>
      <c r="F17" s="325" t="s">
        <v>25</v>
      </c>
      <c r="G17" s="326">
        <v>0</v>
      </c>
      <c r="H17" s="326">
        <v>0</v>
      </c>
      <c r="I17" s="326">
        <v>0</v>
      </c>
      <c r="J17" s="326">
        <v>0</v>
      </c>
      <c r="K17" s="326">
        <v>0</v>
      </c>
      <c r="L17" s="327" t="s">
        <v>706</v>
      </c>
      <c r="M17" s="326">
        <v>0</v>
      </c>
      <c r="N17" s="59"/>
    </row>
    <row r="18" spans="1:14" ht="15" customHeight="1">
      <c r="A18" s="232">
        <v>18</v>
      </c>
      <c r="B18" s="157"/>
      <c r="C18" s="324" t="s">
        <v>23</v>
      </c>
      <c r="D18" s="324" t="s">
        <v>264</v>
      </c>
      <c r="E18" s="324" t="s">
        <v>30</v>
      </c>
      <c r="F18" s="325" t="s">
        <v>25</v>
      </c>
      <c r="G18" s="326">
        <v>0</v>
      </c>
      <c r="H18" s="326">
        <v>0</v>
      </c>
      <c r="I18" s="326">
        <v>0</v>
      </c>
      <c r="J18" s="326">
        <v>0</v>
      </c>
      <c r="K18" s="326">
        <v>0</v>
      </c>
      <c r="L18" s="327" t="s">
        <v>706</v>
      </c>
      <c r="M18" s="326">
        <v>0</v>
      </c>
      <c r="N18" s="59"/>
    </row>
    <row r="19" spans="1:14" ht="15" customHeight="1">
      <c r="A19" s="232">
        <v>19</v>
      </c>
      <c r="B19" s="157"/>
      <c r="C19" s="324" t="s">
        <v>23</v>
      </c>
      <c r="D19" s="324" t="s">
        <v>264</v>
      </c>
      <c r="E19" s="324" t="s">
        <v>31</v>
      </c>
      <c r="F19" s="325" t="s">
        <v>25</v>
      </c>
      <c r="G19" s="326">
        <v>0</v>
      </c>
      <c r="H19" s="326">
        <v>0</v>
      </c>
      <c r="I19" s="326">
        <v>0</v>
      </c>
      <c r="J19" s="326">
        <v>0</v>
      </c>
      <c r="K19" s="326">
        <v>0</v>
      </c>
      <c r="L19" s="327" t="s">
        <v>706</v>
      </c>
      <c r="M19" s="326">
        <v>0</v>
      </c>
      <c r="N19" s="59"/>
    </row>
    <row r="20" spans="1:14" ht="15" customHeight="1">
      <c r="A20" s="232">
        <v>20</v>
      </c>
      <c r="B20" s="157"/>
      <c r="C20" s="324" t="s">
        <v>23</v>
      </c>
      <c r="D20" s="324" t="s">
        <v>264</v>
      </c>
      <c r="E20" s="324" t="s">
        <v>32</v>
      </c>
      <c r="F20" s="325" t="s">
        <v>25</v>
      </c>
      <c r="G20" s="326">
        <v>0</v>
      </c>
      <c r="H20" s="326">
        <v>0</v>
      </c>
      <c r="I20" s="326">
        <v>0</v>
      </c>
      <c r="J20" s="326">
        <v>0</v>
      </c>
      <c r="K20" s="326">
        <v>0</v>
      </c>
      <c r="L20" s="327" t="s">
        <v>706</v>
      </c>
      <c r="M20" s="326">
        <v>0</v>
      </c>
      <c r="N20" s="59"/>
    </row>
    <row r="21" spans="1:14" ht="15" customHeight="1">
      <c r="A21" s="232">
        <v>21</v>
      </c>
      <c r="B21" s="157"/>
      <c r="C21" s="324" t="s">
        <v>23</v>
      </c>
      <c r="D21" s="324" t="s">
        <v>264</v>
      </c>
      <c r="E21" s="324" t="s">
        <v>33</v>
      </c>
      <c r="F21" s="325" t="s">
        <v>25</v>
      </c>
      <c r="G21" s="326">
        <v>0</v>
      </c>
      <c r="H21" s="326">
        <v>0</v>
      </c>
      <c r="I21" s="326">
        <v>0</v>
      </c>
      <c r="J21" s="326">
        <v>0</v>
      </c>
      <c r="K21" s="326">
        <v>0</v>
      </c>
      <c r="L21" s="327" t="s">
        <v>706</v>
      </c>
      <c r="M21" s="326">
        <v>0</v>
      </c>
      <c r="N21" s="59"/>
    </row>
    <row r="22" spans="1:14" ht="15" customHeight="1">
      <c r="A22" s="232">
        <v>22</v>
      </c>
      <c r="B22" s="157"/>
      <c r="C22" s="324" t="s">
        <v>23</v>
      </c>
      <c r="D22" s="324" t="s">
        <v>264</v>
      </c>
      <c r="E22" s="324" t="s">
        <v>34</v>
      </c>
      <c r="F22" s="325" t="s">
        <v>25</v>
      </c>
      <c r="G22" s="326">
        <v>0</v>
      </c>
      <c r="H22" s="326">
        <v>0</v>
      </c>
      <c r="I22" s="326">
        <v>0</v>
      </c>
      <c r="J22" s="326">
        <v>0</v>
      </c>
      <c r="K22" s="326">
        <v>0</v>
      </c>
      <c r="L22" s="327" t="s">
        <v>706</v>
      </c>
      <c r="M22" s="326">
        <v>0</v>
      </c>
      <c r="N22" s="59"/>
    </row>
    <row r="23" spans="1:14" ht="15" customHeight="1">
      <c r="A23" s="232">
        <v>23</v>
      </c>
      <c r="B23" s="157"/>
      <c r="C23" s="324" t="s">
        <v>23</v>
      </c>
      <c r="D23" s="324" t="s">
        <v>264</v>
      </c>
      <c r="E23" s="324" t="s">
        <v>35</v>
      </c>
      <c r="F23" s="325" t="s">
        <v>25</v>
      </c>
      <c r="G23" s="326">
        <v>0</v>
      </c>
      <c r="H23" s="326">
        <v>0</v>
      </c>
      <c r="I23" s="326">
        <v>0</v>
      </c>
      <c r="J23" s="326">
        <v>0</v>
      </c>
      <c r="K23" s="326">
        <v>0</v>
      </c>
      <c r="L23" s="327" t="s">
        <v>706</v>
      </c>
      <c r="M23" s="326">
        <v>0</v>
      </c>
      <c r="N23" s="59"/>
    </row>
    <row r="24" spans="1:14" ht="15" customHeight="1">
      <c r="A24" s="232">
        <v>24</v>
      </c>
      <c r="B24" s="157"/>
      <c r="C24" s="162" t="s">
        <v>23</v>
      </c>
      <c r="D24" s="162" t="s">
        <v>265</v>
      </c>
      <c r="E24" s="162" t="s">
        <v>36</v>
      </c>
      <c r="F24" s="164" t="s">
        <v>19</v>
      </c>
      <c r="G24" s="263">
        <v>0</v>
      </c>
      <c r="H24" s="263">
        <v>0</v>
      </c>
      <c r="I24" s="263">
        <v>0.48</v>
      </c>
      <c r="J24" s="263">
        <v>0.52</v>
      </c>
      <c r="K24" s="263">
        <v>0</v>
      </c>
      <c r="L24" s="224">
        <v>3</v>
      </c>
      <c r="M24" s="263">
        <v>0</v>
      </c>
      <c r="N24" s="59"/>
    </row>
    <row r="25" spans="1:14" ht="15" customHeight="1">
      <c r="A25" s="232">
        <v>25</v>
      </c>
      <c r="B25" s="157"/>
      <c r="C25" s="324" t="s">
        <v>23</v>
      </c>
      <c r="D25" s="324" t="s">
        <v>265</v>
      </c>
      <c r="E25" s="324" t="s">
        <v>37</v>
      </c>
      <c r="F25" s="325" t="s">
        <v>19</v>
      </c>
      <c r="G25" s="326">
        <v>0</v>
      </c>
      <c r="H25" s="326">
        <v>0</v>
      </c>
      <c r="I25" s="326">
        <v>0</v>
      </c>
      <c r="J25" s="326">
        <v>0</v>
      </c>
      <c r="K25" s="326">
        <v>0</v>
      </c>
      <c r="L25" s="327" t="s">
        <v>706</v>
      </c>
      <c r="M25" s="326">
        <v>0</v>
      </c>
      <c r="N25" s="59"/>
    </row>
    <row r="26" spans="1:14" ht="15" customHeight="1">
      <c r="A26" s="232">
        <v>26</v>
      </c>
      <c r="B26" s="157"/>
      <c r="C26" s="162" t="s">
        <v>23</v>
      </c>
      <c r="D26" s="162" t="s">
        <v>266</v>
      </c>
      <c r="E26" s="162" t="s">
        <v>267</v>
      </c>
      <c r="F26" s="164" t="s">
        <v>19</v>
      </c>
      <c r="G26" s="263">
        <v>0</v>
      </c>
      <c r="H26" s="263">
        <v>0</v>
      </c>
      <c r="I26" s="263">
        <v>0</v>
      </c>
      <c r="J26" s="263">
        <v>1</v>
      </c>
      <c r="K26" s="263">
        <v>0</v>
      </c>
      <c r="L26" s="224">
        <v>4</v>
      </c>
      <c r="M26" s="263">
        <v>0</v>
      </c>
      <c r="N26" s="59"/>
    </row>
    <row r="27" spans="1:14" ht="15" customHeight="1">
      <c r="A27" s="232">
        <v>27</v>
      </c>
      <c r="B27" s="157"/>
      <c r="C27" s="162" t="s">
        <v>23</v>
      </c>
      <c r="D27" s="162" t="s">
        <v>266</v>
      </c>
      <c r="E27" s="162" t="s">
        <v>268</v>
      </c>
      <c r="F27" s="164" t="s">
        <v>19</v>
      </c>
      <c r="G27" s="263">
        <v>0</v>
      </c>
      <c r="H27" s="263">
        <v>0</v>
      </c>
      <c r="I27" s="263">
        <v>0.54166666666666663</v>
      </c>
      <c r="J27" s="263">
        <v>0.45833333333333331</v>
      </c>
      <c r="K27" s="263">
        <v>0</v>
      </c>
      <c r="L27" s="224">
        <v>3</v>
      </c>
      <c r="M27" s="263">
        <v>0</v>
      </c>
      <c r="N27" s="59"/>
    </row>
    <row r="28" spans="1:14" ht="15" customHeight="1">
      <c r="A28" s="232">
        <v>28</v>
      </c>
      <c r="B28" s="157"/>
      <c r="C28" s="162" t="s">
        <v>23</v>
      </c>
      <c r="D28" s="162" t="s">
        <v>266</v>
      </c>
      <c r="E28" s="162" t="s">
        <v>269</v>
      </c>
      <c r="F28" s="164" t="s">
        <v>19</v>
      </c>
      <c r="G28" s="263">
        <v>0</v>
      </c>
      <c r="H28" s="263">
        <v>0</v>
      </c>
      <c r="I28" s="263">
        <v>0</v>
      </c>
      <c r="J28" s="263">
        <v>0</v>
      </c>
      <c r="K28" s="263">
        <v>1</v>
      </c>
      <c r="L28" s="224">
        <v>1</v>
      </c>
      <c r="M28" s="263">
        <v>0</v>
      </c>
      <c r="N28" s="59"/>
    </row>
    <row r="29" spans="1:14" ht="15" customHeight="1">
      <c r="A29" s="232">
        <v>29</v>
      </c>
      <c r="B29" s="157"/>
      <c r="C29" s="162" t="s">
        <v>23</v>
      </c>
      <c r="D29" s="162" t="s">
        <v>266</v>
      </c>
      <c r="E29" s="162" t="s">
        <v>270</v>
      </c>
      <c r="F29" s="164" t="s">
        <v>19</v>
      </c>
      <c r="G29" s="263">
        <v>0</v>
      </c>
      <c r="H29" s="263">
        <v>0</v>
      </c>
      <c r="I29" s="263">
        <v>0</v>
      </c>
      <c r="J29" s="263">
        <v>0</v>
      </c>
      <c r="K29" s="263">
        <v>1</v>
      </c>
      <c r="L29" s="224">
        <v>1</v>
      </c>
      <c r="M29" s="263">
        <v>0</v>
      </c>
      <c r="N29" s="59"/>
    </row>
    <row r="30" spans="1:14" ht="15" customHeight="1">
      <c r="A30" s="232">
        <v>30</v>
      </c>
      <c r="B30" s="157"/>
      <c r="C30" s="324" t="s">
        <v>23</v>
      </c>
      <c r="D30" s="324" t="s">
        <v>266</v>
      </c>
      <c r="E30" s="324" t="s">
        <v>38</v>
      </c>
      <c r="F30" s="325" t="s">
        <v>19</v>
      </c>
      <c r="G30" s="326">
        <v>0</v>
      </c>
      <c r="H30" s="326">
        <v>0</v>
      </c>
      <c r="I30" s="326">
        <v>0</v>
      </c>
      <c r="J30" s="326">
        <v>0</v>
      </c>
      <c r="K30" s="326">
        <v>0</v>
      </c>
      <c r="L30" s="327" t="s">
        <v>706</v>
      </c>
      <c r="M30" s="326">
        <v>0</v>
      </c>
      <c r="N30" s="59"/>
    </row>
    <row r="31" spans="1:14" ht="15" customHeight="1">
      <c r="A31" s="232">
        <v>31</v>
      </c>
      <c r="B31" s="157"/>
      <c r="C31" s="324" t="s">
        <v>23</v>
      </c>
      <c r="D31" s="324" t="s">
        <v>266</v>
      </c>
      <c r="E31" s="324" t="s">
        <v>271</v>
      </c>
      <c r="F31" s="325" t="s">
        <v>19</v>
      </c>
      <c r="G31" s="326">
        <v>0</v>
      </c>
      <c r="H31" s="326">
        <v>0</v>
      </c>
      <c r="I31" s="326">
        <v>0</v>
      </c>
      <c r="J31" s="326">
        <v>0</v>
      </c>
      <c r="K31" s="326">
        <v>0</v>
      </c>
      <c r="L31" s="327" t="s">
        <v>706</v>
      </c>
      <c r="M31" s="326">
        <v>0</v>
      </c>
      <c r="N31" s="59"/>
    </row>
    <row r="32" spans="1:14" ht="15" customHeight="1">
      <c r="A32" s="232">
        <v>32</v>
      </c>
      <c r="B32" s="157"/>
      <c r="C32" s="162" t="s">
        <v>23</v>
      </c>
      <c r="D32" s="162" t="s">
        <v>266</v>
      </c>
      <c r="E32" s="162" t="s">
        <v>272</v>
      </c>
      <c r="F32" s="164" t="s">
        <v>19</v>
      </c>
      <c r="G32" s="263">
        <v>0</v>
      </c>
      <c r="H32" s="263">
        <v>0</v>
      </c>
      <c r="I32" s="263">
        <v>0</v>
      </c>
      <c r="J32" s="263">
        <v>0</v>
      </c>
      <c r="K32" s="263">
        <v>1</v>
      </c>
      <c r="L32" s="224">
        <v>4</v>
      </c>
      <c r="M32" s="263">
        <v>0</v>
      </c>
      <c r="N32" s="59"/>
    </row>
    <row r="33" spans="1:14" ht="15" customHeight="1">
      <c r="A33" s="232">
        <v>33</v>
      </c>
      <c r="B33" s="157"/>
      <c r="C33" s="162" t="s">
        <v>23</v>
      </c>
      <c r="D33" s="162" t="s">
        <v>266</v>
      </c>
      <c r="E33" s="162" t="s">
        <v>273</v>
      </c>
      <c r="F33" s="164" t="s">
        <v>19</v>
      </c>
      <c r="G33" s="263">
        <v>0</v>
      </c>
      <c r="H33" s="263">
        <v>0</v>
      </c>
      <c r="I33" s="263">
        <v>0.35862068965517241</v>
      </c>
      <c r="J33" s="263">
        <v>0.64137931034482754</v>
      </c>
      <c r="K33" s="263">
        <v>0</v>
      </c>
      <c r="L33" s="224">
        <v>3</v>
      </c>
      <c r="M33" s="263">
        <v>0</v>
      </c>
      <c r="N33" s="59"/>
    </row>
    <row r="34" spans="1:14" ht="15" customHeight="1">
      <c r="A34" s="232">
        <v>34</v>
      </c>
      <c r="B34" s="157"/>
      <c r="C34" s="162" t="s">
        <v>23</v>
      </c>
      <c r="D34" s="162" t="s">
        <v>266</v>
      </c>
      <c r="E34" s="162" t="s">
        <v>274</v>
      </c>
      <c r="F34" s="164" t="s">
        <v>19</v>
      </c>
      <c r="G34" s="263">
        <v>0</v>
      </c>
      <c r="H34" s="263">
        <v>0</v>
      </c>
      <c r="I34" s="263">
        <v>0.22222222222222221</v>
      </c>
      <c r="J34" s="263">
        <v>0.77777777777777779</v>
      </c>
      <c r="K34" s="263">
        <v>0</v>
      </c>
      <c r="L34" s="224">
        <v>3</v>
      </c>
      <c r="M34" s="263">
        <v>0</v>
      </c>
      <c r="N34" s="59"/>
    </row>
    <row r="35" spans="1:14" s="128" customFormat="1" ht="15" customHeight="1">
      <c r="A35" s="232"/>
      <c r="B35" s="157"/>
      <c r="C35" s="162"/>
      <c r="D35" s="162"/>
      <c r="E35" s="162"/>
      <c r="F35" s="205"/>
      <c r="G35" s="162"/>
      <c r="H35" s="162"/>
      <c r="I35" s="205"/>
      <c r="J35" s="162"/>
      <c r="K35" s="162"/>
      <c r="L35" s="205"/>
      <c r="M35" s="205"/>
      <c r="N35" s="59"/>
    </row>
    <row r="36" spans="1:14" s="128" customFormat="1" ht="12.75" customHeight="1">
      <c r="A36" s="232">
        <v>42</v>
      </c>
      <c r="B36" s="182"/>
      <c r="C36" s="166"/>
      <c r="D36" s="166"/>
      <c r="E36" s="166"/>
      <c r="F36" s="166"/>
      <c r="G36" s="345" t="s">
        <v>518</v>
      </c>
      <c r="H36" s="345"/>
      <c r="I36" s="345"/>
      <c r="J36" s="345"/>
      <c r="K36" s="345"/>
      <c r="L36" s="345"/>
      <c r="M36" s="345"/>
      <c r="N36" s="59"/>
    </row>
    <row r="37" spans="1:14" s="128" customFormat="1" ht="12.75" customHeight="1">
      <c r="A37" s="232">
        <v>43</v>
      </c>
      <c r="B37" s="182"/>
      <c r="C37" s="166"/>
      <c r="D37" s="166"/>
      <c r="E37" s="166"/>
      <c r="F37" s="166"/>
      <c r="G37" s="175"/>
      <c r="H37" s="175"/>
      <c r="I37" s="175"/>
      <c r="J37" s="175"/>
      <c r="K37" s="175"/>
      <c r="L37" s="166"/>
      <c r="M37" s="346" t="s">
        <v>519</v>
      </c>
      <c r="N37" s="59"/>
    </row>
    <row r="38" spans="1:14" s="47" customFormat="1" ht="54" customHeight="1">
      <c r="A38" s="232">
        <v>44</v>
      </c>
      <c r="B38" s="202"/>
      <c r="C38" s="203" t="s">
        <v>15</v>
      </c>
      <c r="D38" s="204" t="s">
        <v>2</v>
      </c>
      <c r="E38" s="204" t="s">
        <v>16</v>
      </c>
      <c r="F38" s="197" t="s">
        <v>73</v>
      </c>
      <c r="G38" s="197" t="s">
        <v>65</v>
      </c>
      <c r="H38" s="197" t="s">
        <v>66</v>
      </c>
      <c r="I38" s="197" t="s">
        <v>67</v>
      </c>
      <c r="J38" s="197" t="s">
        <v>307</v>
      </c>
      <c r="K38" s="197" t="s">
        <v>68</v>
      </c>
      <c r="L38" s="197" t="s">
        <v>70</v>
      </c>
      <c r="M38" s="347"/>
      <c r="N38" s="69"/>
    </row>
    <row r="39" spans="1:14" ht="15" customHeight="1">
      <c r="A39" s="232">
        <v>45</v>
      </c>
      <c r="B39" s="182"/>
      <c r="C39" s="162" t="s">
        <v>23</v>
      </c>
      <c r="D39" s="162" t="s">
        <v>508</v>
      </c>
      <c r="E39" s="162" t="s">
        <v>275</v>
      </c>
      <c r="F39" s="164" t="s">
        <v>19</v>
      </c>
      <c r="G39" s="263">
        <v>0</v>
      </c>
      <c r="H39" s="263">
        <v>0.21212121212121213</v>
      </c>
      <c r="I39" s="263">
        <v>0.36363636363636365</v>
      </c>
      <c r="J39" s="263">
        <v>0.42424242424242425</v>
      </c>
      <c r="K39" s="263">
        <v>0</v>
      </c>
      <c r="L39" s="224">
        <v>3</v>
      </c>
      <c r="M39" s="263">
        <v>0</v>
      </c>
      <c r="N39" s="59"/>
    </row>
    <row r="40" spans="1:14" ht="15" customHeight="1">
      <c r="A40" s="232">
        <v>46</v>
      </c>
      <c r="B40" s="182"/>
      <c r="C40" s="162" t="s">
        <v>23</v>
      </c>
      <c r="D40" s="162" t="s">
        <v>276</v>
      </c>
      <c r="E40" s="162" t="s">
        <v>39</v>
      </c>
      <c r="F40" s="164" t="s">
        <v>25</v>
      </c>
      <c r="G40" s="263">
        <v>0</v>
      </c>
      <c r="H40" s="263">
        <v>0</v>
      </c>
      <c r="I40" s="263">
        <v>0</v>
      </c>
      <c r="J40" s="263">
        <v>0</v>
      </c>
      <c r="K40" s="263">
        <v>1</v>
      </c>
      <c r="L40" s="224">
        <v>1</v>
      </c>
      <c r="M40" s="263">
        <v>0</v>
      </c>
      <c r="N40" s="59"/>
    </row>
    <row r="41" spans="1:14" ht="15" customHeight="1">
      <c r="A41" s="232">
        <v>47</v>
      </c>
      <c r="B41" s="182"/>
      <c r="C41" s="324" t="s">
        <v>23</v>
      </c>
      <c r="D41" s="324" t="s">
        <v>276</v>
      </c>
      <c r="E41" s="324" t="s">
        <v>40</v>
      </c>
      <c r="F41" s="325" t="s">
        <v>25</v>
      </c>
      <c r="G41" s="326">
        <v>0</v>
      </c>
      <c r="H41" s="326">
        <v>0</v>
      </c>
      <c r="I41" s="326">
        <v>0</v>
      </c>
      <c r="J41" s="326">
        <v>0</v>
      </c>
      <c r="K41" s="326">
        <v>0</v>
      </c>
      <c r="L41" s="327" t="s">
        <v>706</v>
      </c>
      <c r="M41" s="326">
        <v>0</v>
      </c>
      <c r="N41" s="59"/>
    </row>
    <row r="42" spans="1:14" ht="15" customHeight="1">
      <c r="A42" s="232">
        <v>48</v>
      </c>
      <c r="B42" s="182"/>
      <c r="C42" s="324" t="s">
        <v>23</v>
      </c>
      <c r="D42" s="324" t="s">
        <v>276</v>
      </c>
      <c r="E42" s="324" t="s">
        <v>277</v>
      </c>
      <c r="F42" s="325" t="s">
        <v>25</v>
      </c>
      <c r="G42" s="326">
        <v>0</v>
      </c>
      <c r="H42" s="326">
        <v>0</v>
      </c>
      <c r="I42" s="326">
        <v>0</v>
      </c>
      <c r="J42" s="326">
        <v>0</v>
      </c>
      <c r="K42" s="326">
        <v>0</v>
      </c>
      <c r="L42" s="327" t="s">
        <v>706</v>
      </c>
      <c r="M42" s="326">
        <v>0</v>
      </c>
      <c r="N42" s="59"/>
    </row>
    <row r="43" spans="1:14" ht="15" customHeight="1">
      <c r="A43" s="232">
        <v>49</v>
      </c>
      <c r="B43" s="182"/>
      <c r="C43" s="162" t="s">
        <v>23</v>
      </c>
      <c r="D43" s="162" t="s">
        <v>278</v>
      </c>
      <c r="E43" s="162" t="s">
        <v>41</v>
      </c>
      <c r="F43" s="164" t="s">
        <v>25</v>
      </c>
      <c r="G43" s="263">
        <v>0</v>
      </c>
      <c r="H43" s="263">
        <v>0</v>
      </c>
      <c r="I43" s="263">
        <v>0.12911110994041752</v>
      </c>
      <c r="J43" s="263">
        <v>0.87088889005958237</v>
      </c>
      <c r="K43" s="263">
        <v>0</v>
      </c>
      <c r="L43" s="224">
        <v>2</v>
      </c>
      <c r="M43" s="263">
        <v>0</v>
      </c>
      <c r="N43" s="59"/>
    </row>
    <row r="44" spans="1:14" ht="15" customHeight="1">
      <c r="A44" s="232">
        <v>50</v>
      </c>
      <c r="B44" s="182"/>
      <c r="C44" s="162" t="s">
        <v>23</v>
      </c>
      <c r="D44" s="162" t="s">
        <v>278</v>
      </c>
      <c r="E44" s="162" t="s">
        <v>42</v>
      </c>
      <c r="F44" s="164" t="s">
        <v>25</v>
      </c>
      <c r="G44" s="263">
        <v>0</v>
      </c>
      <c r="H44" s="263">
        <v>0</v>
      </c>
      <c r="I44" s="263">
        <v>0.86064136935450608</v>
      </c>
      <c r="J44" s="263">
        <v>0.13935863064549392</v>
      </c>
      <c r="K44" s="263">
        <v>0</v>
      </c>
      <c r="L44" s="224">
        <v>2</v>
      </c>
      <c r="M44" s="263">
        <v>0</v>
      </c>
      <c r="N44" s="59"/>
    </row>
    <row r="45" spans="1:14" ht="15" customHeight="1">
      <c r="A45" s="232">
        <v>51</v>
      </c>
      <c r="B45" s="182"/>
      <c r="C45" s="324" t="s">
        <v>23</v>
      </c>
      <c r="D45" s="324" t="s">
        <v>278</v>
      </c>
      <c r="E45" s="324" t="s">
        <v>43</v>
      </c>
      <c r="F45" s="325" t="s">
        <v>25</v>
      </c>
      <c r="G45" s="326">
        <v>0</v>
      </c>
      <c r="H45" s="326">
        <v>0</v>
      </c>
      <c r="I45" s="326">
        <v>0</v>
      </c>
      <c r="J45" s="326">
        <v>0</v>
      </c>
      <c r="K45" s="326">
        <v>0</v>
      </c>
      <c r="L45" s="327" t="s">
        <v>706</v>
      </c>
      <c r="M45" s="326">
        <v>0</v>
      </c>
      <c r="N45" s="59"/>
    </row>
    <row r="46" spans="1:14" ht="15" customHeight="1">
      <c r="A46" s="232">
        <v>52</v>
      </c>
      <c r="B46" s="182"/>
      <c r="C46" s="183" t="s">
        <v>23</v>
      </c>
      <c r="D46" s="183" t="s">
        <v>279</v>
      </c>
      <c r="E46" s="162" t="s">
        <v>280</v>
      </c>
      <c r="F46" s="164" t="s">
        <v>19</v>
      </c>
      <c r="G46" s="263">
        <v>0</v>
      </c>
      <c r="H46" s="263">
        <v>0</v>
      </c>
      <c r="I46" s="263">
        <v>0</v>
      </c>
      <c r="J46" s="263">
        <v>0</v>
      </c>
      <c r="K46" s="263">
        <v>1</v>
      </c>
      <c r="L46" s="224">
        <v>1</v>
      </c>
      <c r="M46" s="263">
        <v>0</v>
      </c>
      <c r="N46" s="59"/>
    </row>
    <row r="47" spans="1:14" ht="15" customHeight="1">
      <c r="A47" s="232">
        <v>53</v>
      </c>
      <c r="B47" s="182"/>
      <c r="C47" s="183" t="s">
        <v>23</v>
      </c>
      <c r="D47" s="183" t="s">
        <v>279</v>
      </c>
      <c r="E47" s="162" t="s">
        <v>281</v>
      </c>
      <c r="F47" s="164" t="s">
        <v>19</v>
      </c>
      <c r="G47" s="263">
        <v>0</v>
      </c>
      <c r="H47" s="263">
        <v>0</v>
      </c>
      <c r="I47" s="263">
        <v>0</v>
      </c>
      <c r="J47" s="263">
        <v>0</v>
      </c>
      <c r="K47" s="263">
        <v>1</v>
      </c>
      <c r="L47" s="224">
        <v>1</v>
      </c>
      <c r="M47" s="263">
        <v>0</v>
      </c>
      <c r="N47" s="59"/>
    </row>
    <row r="48" spans="1:14" ht="15" customHeight="1">
      <c r="A48" s="232">
        <v>54</v>
      </c>
      <c r="B48" s="182"/>
      <c r="C48" s="183" t="s">
        <v>23</v>
      </c>
      <c r="D48" s="183" t="s">
        <v>279</v>
      </c>
      <c r="E48" s="176" t="s">
        <v>282</v>
      </c>
      <c r="F48" s="164" t="s">
        <v>19</v>
      </c>
      <c r="G48" s="263">
        <v>0</v>
      </c>
      <c r="H48" s="263">
        <v>0</v>
      </c>
      <c r="I48" s="263">
        <v>0</v>
      </c>
      <c r="J48" s="263">
        <v>0</v>
      </c>
      <c r="K48" s="263">
        <v>1</v>
      </c>
      <c r="L48" s="224">
        <v>1</v>
      </c>
      <c r="M48" s="263">
        <v>0</v>
      </c>
      <c r="N48" s="59"/>
    </row>
    <row r="49" spans="1:14" ht="15" customHeight="1">
      <c r="A49" s="232">
        <v>55</v>
      </c>
      <c r="B49" s="182"/>
      <c r="C49" s="183" t="s">
        <v>23</v>
      </c>
      <c r="D49" s="183" t="s">
        <v>279</v>
      </c>
      <c r="E49" s="168" t="s">
        <v>283</v>
      </c>
      <c r="F49" s="164" t="s">
        <v>19</v>
      </c>
      <c r="G49" s="263">
        <v>0</v>
      </c>
      <c r="H49" s="263">
        <v>0</v>
      </c>
      <c r="I49" s="263">
        <v>0</v>
      </c>
      <c r="J49" s="263">
        <v>0</v>
      </c>
      <c r="K49" s="263">
        <v>1</v>
      </c>
      <c r="L49" s="224">
        <v>1</v>
      </c>
      <c r="M49" s="263">
        <v>0</v>
      </c>
      <c r="N49" s="59"/>
    </row>
    <row r="50" spans="1:14" ht="15" customHeight="1">
      <c r="A50" s="232">
        <v>56</v>
      </c>
      <c r="B50" s="182"/>
      <c r="C50" s="162" t="s">
        <v>23</v>
      </c>
      <c r="D50" s="162" t="s">
        <v>279</v>
      </c>
      <c r="E50" s="162" t="s">
        <v>44</v>
      </c>
      <c r="F50" s="164" t="s">
        <v>19</v>
      </c>
      <c r="G50" s="263">
        <v>0</v>
      </c>
      <c r="H50" s="263">
        <v>0</v>
      </c>
      <c r="I50" s="263">
        <v>0</v>
      </c>
      <c r="J50" s="263">
        <v>0</v>
      </c>
      <c r="K50" s="263">
        <v>1</v>
      </c>
      <c r="L50" s="224">
        <v>1</v>
      </c>
      <c r="M50" s="263">
        <v>0</v>
      </c>
      <c r="N50" s="59"/>
    </row>
    <row r="51" spans="1:14" ht="15" customHeight="1">
      <c r="A51" s="232">
        <v>57</v>
      </c>
      <c r="B51" s="182"/>
      <c r="C51" s="162" t="s">
        <v>23</v>
      </c>
      <c r="D51" s="162" t="s">
        <v>284</v>
      </c>
      <c r="E51" s="162" t="s">
        <v>45</v>
      </c>
      <c r="F51" s="164" t="s">
        <v>19</v>
      </c>
      <c r="G51" s="263">
        <v>6.6973629133528674E-3</v>
      </c>
      <c r="H51" s="263">
        <v>1.2557555462536627E-2</v>
      </c>
      <c r="I51" s="263">
        <v>0.53118459606529933</v>
      </c>
      <c r="J51" s="263">
        <v>0.44956048555881123</v>
      </c>
      <c r="K51" s="263">
        <v>0</v>
      </c>
      <c r="L51" s="224">
        <v>3</v>
      </c>
      <c r="M51" s="263">
        <v>6.6973629133528674E-3</v>
      </c>
      <c r="N51" s="59"/>
    </row>
    <row r="52" spans="1:14" ht="15" customHeight="1">
      <c r="A52" s="232">
        <v>58</v>
      </c>
      <c r="B52" s="182"/>
      <c r="C52" s="162" t="s">
        <v>23</v>
      </c>
      <c r="D52" s="162" t="s">
        <v>284</v>
      </c>
      <c r="E52" s="162" t="s">
        <v>46</v>
      </c>
      <c r="F52" s="164" t="s">
        <v>19</v>
      </c>
      <c r="G52" s="263">
        <v>3.2212885154061621E-2</v>
      </c>
      <c r="H52" s="263">
        <v>1.8207282913165267E-2</v>
      </c>
      <c r="I52" s="263">
        <v>0.39355742296918766</v>
      </c>
      <c r="J52" s="263">
        <v>0.55602240896358546</v>
      </c>
      <c r="K52" s="263">
        <v>0</v>
      </c>
      <c r="L52" s="224">
        <v>3</v>
      </c>
      <c r="M52" s="263">
        <v>3.2212885154061621E-2</v>
      </c>
      <c r="N52" s="59"/>
    </row>
    <row r="53" spans="1:14" ht="15" customHeight="1">
      <c r="A53" s="232">
        <v>59</v>
      </c>
      <c r="B53" s="182"/>
      <c r="C53" s="162" t="s">
        <v>23</v>
      </c>
      <c r="D53" s="162" t="s">
        <v>285</v>
      </c>
      <c r="E53" s="162" t="s">
        <v>14</v>
      </c>
      <c r="F53" s="164" t="s">
        <v>19</v>
      </c>
      <c r="G53" s="263">
        <v>0</v>
      </c>
      <c r="H53" s="263">
        <v>0</v>
      </c>
      <c r="I53" s="263">
        <v>0</v>
      </c>
      <c r="J53" s="263">
        <v>0</v>
      </c>
      <c r="K53" s="263">
        <v>1</v>
      </c>
      <c r="L53" s="224">
        <v>1</v>
      </c>
      <c r="M53" s="263">
        <v>0</v>
      </c>
      <c r="N53" s="59"/>
    </row>
    <row r="54" spans="1:14" ht="15" customHeight="1">
      <c r="A54" s="232">
        <v>60</v>
      </c>
      <c r="B54" s="182"/>
      <c r="C54" s="162" t="s">
        <v>23</v>
      </c>
      <c r="D54" s="162" t="s">
        <v>286</v>
      </c>
      <c r="E54" s="162" t="s">
        <v>47</v>
      </c>
      <c r="F54" s="164" t="s">
        <v>19</v>
      </c>
      <c r="G54" s="263">
        <v>0</v>
      </c>
      <c r="H54" s="263">
        <v>0</v>
      </c>
      <c r="I54" s="263">
        <v>0</v>
      </c>
      <c r="J54" s="263">
        <v>0</v>
      </c>
      <c r="K54" s="263">
        <v>1</v>
      </c>
      <c r="L54" s="224">
        <v>1</v>
      </c>
      <c r="M54" s="263">
        <v>0</v>
      </c>
      <c r="N54" s="59"/>
    </row>
    <row r="55" spans="1:14" ht="15" customHeight="1">
      <c r="A55" s="232">
        <v>61</v>
      </c>
      <c r="B55" s="182"/>
      <c r="C55" s="162" t="s">
        <v>48</v>
      </c>
      <c r="D55" s="162" t="s">
        <v>287</v>
      </c>
      <c r="E55" s="162" t="s">
        <v>288</v>
      </c>
      <c r="F55" s="164" t="s">
        <v>25</v>
      </c>
      <c r="G55" s="263">
        <v>0</v>
      </c>
      <c r="H55" s="263">
        <v>0</v>
      </c>
      <c r="I55" s="263">
        <v>0</v>
      </c>
      <c r="J55" s="263">
        <v>0</v>
      </c>
      <c r="K55" s="263">
        <v>1</v>
      </c>
      <c r="L55" s="224">
        <v>1</v>
      </c>
      <c r="M55" s="263">
        <v>0</v>
      </c>
      <c r="N55" s="59"/>
    </row>
    <row r="56" spans="1:14" ht="15" customHeight="1">
      <c r="A56" s="232">
        <v>62</v>
      </c>
      <c r="B56" s="182"/>
      <c r="C56" s="162" t="s">
        <v>48</v>
      </c>
      <c r="D56" s="162" t="s">
        <v>289</v>
      </c>
      <c r="E56" s="162" t="s">
        <v>290</v>
      </c>
      <c r="F56" s="164" t="s">
        <v>25</v>
      </c>
      <c r="G56" s="263">
        <v>5.231756691871866E-2</v>
      </c>
      <c r="H56" s="263">
        <v>4.3064646533484921E-2</v>
      </c>
      <c r="I56" s="263">
        <v>0.55207129736042404</v>
      </c>
      <c r="J56" s="263">
        <v>0.35254648918737236</v>
      </c>
      <c r="K56" s="263">
        <v>0</v>
      </c>
      <c r="L56" s="224">
        <v>3</v>
      </c>
      <c r="M56" s="263">
        <v>5.231756691871866E-2</v>
      </c>
      <c r="N56" s="59"/>
    </row>
    <row r="57" spans="1:14" ht="15" customHeight="1">
      <c r="A57" s="232">
        <v>63</v>
      </c>
      <c r="B57" s="182"/>
      <c r="C57" s="162" t="s">
        <v>48</v>
      </c>
      <c r="D57" s="162" t="s">
        <v>291</v>
      </c>
      <c r="E57" s="162" t="s">
        <v>292</v>
      </c>
      <c r="F57" s="164" t="s">
        <v>25</v>
      </c>
      <c r="G57" s="263">
        <v>0</v>
      </c>
      <c r="H57" s="263">
        <v>0</v>
      </c>
      <c r="I57" s="263">
        <v>0</v>
      </c>
      <c r="J57" s="263">
        <v>0</v>
      </c>
      <c r="K57" s="263">
        <v>1</v>
      </c>
      <c r="L57" s="224">
        <v>1</v>
      </c>
      <c r="M57" s="263">
        <v>0</v>
      </c>
      <c r="N57" s="59"/>
    </row>
    <row r="58" spans="1:14" ht="15" customHeight="1">
      <c r="A58" s="232">
        <v>64</v>
      </c>
      <c r="B58" s="182"/>
      <c r="C58" s="162" t="s">
        <v>48</v>
      </c>
      <c r="D58" s="162" t="s">
        <v>49</v>
      </c>
      <c r="E58" s="162" t="s">
        <v>502</v>
      </c>
      <c r="F58" s="164" t="s">
        <v>19</v>
      </c>
      <c r="G58" s="263">
        <v>0</v>
      </c>
      <c r="H58" s="263">
        <v>0</v>
      </c>
      <c r="I58" s="263">
        <v>0</v>
      </c>
      <c r="J58" s="263">
        <v>0</v>
      </c>
      <c r="K58" s="263">
        <v>1</v>
      </c>
      <c r="L58" s="224">
        <v>1</v>
      </c>
      <c r="M58" s="263">
        <v>0</v>
      </c>
      <c r="N58" s="59"/>
    </row>
    <row r="59" spans="1:14" ht="15" customHeight="1">
      <c r="A59" s="232">
        <v>65</v>
      </c>
      <c r="B59" s="182"/>
      <c r="C59" s="183" t="s">
        <v>17</v>
      </c>
      <c r="D59" s="183" t="s">
        <v>50</v>
      </c>
      <c r="E59" s="168" t="s">
        <v>51</v>
      </c>
      <c r="F59" s="164" t="s">
        <v>19</v>
      </c>
      <c r="G59" s="263">
        <v>0</v>
      </c>
      <c r="H59" s="263">
        <v>0</v>
      </c>
      <c r="I59" s="263">
        <v>0</v>
      </c>
      <c r="J59" s="263">
        <v>0</v>
      </c>
      <c r="K59" s="263">
        <v>1</v>
      </c>
      <c r="L59" s="224">
        <v>1</v>
      </c>
      <c r="M59" s="263">
        <v>0</v>
      </c>
      <c r="N59" s="59"/>
    </row>
    <row r="60" spans="1:14" ht="15" customHeight="1">
      <c r="A60" s="232">
        <v>66</v>
      </c>
      <c r="B60" s="182"/>
      <c r="C60" s="183" t="s">
        <v>17</v>
      </c>
      <c r="D60" s="183" t="s">
        <v>52</v>
      </c>
      <c r="E60" s="162" t="s">
        <v>472</v>
      </c>
      <c r="F60" s="164" t="s">
        <v>295</v>
      </c>
      <c r="G60" s="263">
        <v>0</v>
      </c>
      <c r="H60" s="263">
        <v>0</v>
      </c>
      <c r="I60" s="263">
        <v>0</v>
      </c>
      <c r="J60" s="263">
        <v>0</v>
      </c>
      <c r="K60" s="263">
        <v>1</v>
      </c>
      <c r="L60" s="224">
        <v>1</v>
      </c>
      <c r="M60" s="263">
        <v>0</v>
      </c>
      <c r="N60" s="59"/>
    </row>
    <row r="61" spans="1:14" ht="15" customHeight="1">
      <c r="A61" s="232">
        <v>67</v>
      </c>
      <c r="B61" s="182"/>
      <c r="C61" s="162" t="s">
        <v>17</v>
      </c>
      <c r="D61" s="162" t="s">
        <v>293</v>
      </c>
      <c r="E61" s="162" t="s">
        <v>22</v>
      </c>
      <c r="F61" s="205" t="s">
        <v>19</v>
      </c>
      <c r="G61" s="263">
        <v>0</v>
      </c>
      <c r="H61" s="263">
        <v>0</v>
      </c>
      <c r="I61" s="263">
        <v>0</v>
      </c>
      <c r="J61" s="263">
        <v>0</v>
      </c>
      <c r="K61" s="263">
        <v>1</v>
      </c>
      <c r="L61" s="224">
        <v>1</v>
      </c>
      <c r="M61" s="263">
        <v>0</v>
      </c>
      <c r="N61" s="59"/>
    </row>
    <row r="62" spans="1:14" ht="15" customHeight="1">
      <c r="A62" s="232">
        <v>68</v>
      </c>
      <c r="B62" s="182"/>
      <c r="C62" s="162" t="s">
        <v>17</v>
      </c>
      <c r="D62" s="162" t="s">
        <v>294</v>
      </c>
      <c r="E62" s="162" t="s">
        <v>55</v>
      </c>
      <c r="F62" s="164" t="s">
        <v>295</v>
      </c>
      <c r="G62" s="263">
        <v>0.2</v>
      </c>
      <c r="H62" s="263">
        <v>0.4</v>
      </c>
      <c r="I62" s="263">
        <v>0.2</v>
      </c>
      <c r="J62" s="263">
        <v>0.2</v>
      </c>
      <c r="K62" s="263">
        <v>0</v>
      </c>
      <c r="L62" s="224">
        <v>3</v>
      </c>
      <c r="M62" s="263">
        <v>0.2</v>
      </c>
      <c r="N62" s="59"/>
    </row>
    <row r="63" spans="1:14" ht="15" customHeight="1">
      <c r="A63" s="232">
        <v>69</v>
      </c>
      <c r="B63" s="182"/>
      <c r="C63" s="162" t="s">
        <v>17</v>
      </c>
      <c r="D63" s="162" t="s">
        <v>294</v>
      </c>
      <c r="E63" s="162" t="s">
        <v>56</v>
      </c>
      <c r="F63" s="205" t="s">
        <v>19</v>
      </c>
      <c r="G63" s="263">
        <v>0.45114263199369581</v>
      </c>
      <c r="H63" s="263">
        <v>0</v>
      </c>
      <c r="I63" s="263">
        <v>0</v>
      </c>
      <c r="J63" s="263">
        <v>0.54885736800630414</v>
      </c>
      <c r="K63" s="263">
        <v>0</v>
      </c>
      <c r="L63" s="224">
        <v>1</v>
      </c>
      <c r="M63" s="263">
        <v>0.45114263199369581</v>
      </c>
      <c r="N63" s="59"/>
    </row>
    <row r="64" spans="1:14" ht="15" customHeight="1">
      <c r="A64" s="232">
        <v>70</v>
      </c>
      <c r="B64" s="182"/>
      <c r="C64" s="324" t="s">
        <v>17</v>
      </c>
      <c r="D64" s="324" t="s">
        <v>53</v>
      </c>
      <c r="E64" s="324" t="s">
        <v>54</v>
      </c>
      <c r="F64" s="325" t="s">
        <v>25</v>
      </c>
      <c r="G64" s="326">
        <v>0</v>
      </c>
      <c r="H64" s="326">
        <v>0</v>
      </c>
      <c r="I64" s="326">
        <v>0</v>
      </c>
      <c r="J64" s="326">
        <v>0</v>
      </c>
      <c r="K64" s="326">
        <v>0</v>
      </c>
      <c r="L64" s="327" t="s">
        <v>706</v>
      </c>
      <c r="M64" s="326">
        <v>0</v>
      </c>
      <c r="N64" s="59"/>
    </row>
    <row r="65" spans="1:14">
      <c r="A65" s="233"/>
      <c r="B65" s="97"/>
      <c r="C65" s="62"/>
      <c r="D65" s="62"/>
      <c r="E65" s="62"/>
      <c r="F65" s="62"/>
      <c r="G65" s="62"/>
      <c r="H65" s="62"/>
      <c r="I65" s="62"/>
      <c r="J65" s="62"/>
      <c r="K65" s="62"/>
      <c r="L65" s="62"/>
      <c r="M65" s="62"/>
      <c r="N65" s="63"/>
    </row>
  </sheetData>
  <customSheetViews>
    <customSheetView guid="{21F2E024-704F-4E93-AC63-213755ECFFE0}" scale="55" showPageBreaks="1" showGridLines="0" printArea="1" view="pageBreakPreview">
      <selection activeCell="M30" sqref="M30"/>
      <pageMargins left="0.70866141732283472" right="0.70866141732283472" top="0.74803149606299213" bottom="0.74803149606299213" header="0.31496062992125984" footer="0.31496062992125984"/>
      <pageSetup paperSize="9" scale="49"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7">
    <mergeCell ref="G36:M36"/>
    <mergeCell ref="M37:M38"/>
    <mergeCell ref="K2:M2"/>
    <mergeCell ref="K3:M3"/>
    <mergeCell ref="M8:M9"/>
    <mergeCell ref="G7:M7"/>
    <mergeCell ref="A5:M5"/>
  </mergeCells>
  <conditionalFormatting sqref="G10:K10">
    <cfRule type="expression" priority="217" stopIfTrue="1">
      <formula>SUM($G$10:$K$10)=0%</formula>
    </cfRule>
    <cfRule type="expression" dxfId="41" priority="218" stopIfTrue="1">
      <formula>SUM($G$10:$K$10)&lt;&gt;100%</formula>
    </cfRule>
  </conditionalFormatting>
  <conditionalFormatting sqref="G11:K11">
    <cfRule type="expression" priority="215" stopIfTrue="1">
      <formula>SUM($G$11:$K$11)=0%</formula>
    </cfRule>
    <cfRule type="expression" dxfId="40" priority="216" stopIfTrue="1">
      <formula>SUM($G$11:$K$11)&lt;&gt;100%</formula>
    </cfRule>
  </conditionalFormatting>
  <conditionalFormatting sqref="G12:K12">
    <cfRule type="expression" priority="213" stopIfTrue="1">
      <formula>SUM($G$12:$K$12)=0%</formula>
    </cfRule>
    <cfRule type="expression" dxfId="39" priority="214" stopIfTrue="1">
      <formula>SUM($G$12:$K$12)&lt;&gt;100%</formula>
    </cfRule>
  </conditionalFormatting>
  <conditionalFormatting sqref="G13:K13">
    <cfRule type="expression" priority="211" stopIfTrue="1">
      <formula>SUM($G$13:$K$13)=0%</formula>
    </cfRule>
    <cfRule type="expression" dxfId="38" priority="212" stopIfTrue="1">
      <formula>SUM($G$13:$K$13)&lt;&gt;100%</formula>
    </cfRule>
  </conditionalFormatting>
  <conditionalFormatting sqref="G15:K15">
    <cfRule type="expression" priority="207" stopIfTrue="1">
      <formula>SUM($G$15:$K$15)=0%</formula>
    </cfRule>
    <cfRule type="expression" dxfId="37" priority="208" stopIfTrue="1">
      <formula>SUM($G$15:$K$15)&lt;&gt;100%</formula>
    </cfRule>
  </conditionalFormatting>
  <conditionalFormatting sqref="G24:K24">
    <cfRule type="expression" priority="189" stopIfTrue="1">
      <formula>SUM($G$24:$K$24)=0%</formula>
    </cfRule>
    <cfRule type="expression" dxfId="36" priority="190" stopIfTrue="1">
      <formula>SUM($G$24:$K$24)&lt;&gt;100%</formula>
    </cfRule>
  </conditionalFormatting>
  <conditionalFormatting sqref="G26:K26">
    <cfRule type="expression" priority="185" stopIfTrue="1">
      <formula>SUM($G$26:$K$26)=0%</formula>
    </cfRule>
    <cfRule type="expression" dxfId="35" priority="186" stopIfTrue="1">
      <formula>SUM($G$26:$K$26)&lt;&gt;100%</formula>
    </cfRule>
  </conditionalFormatting>
  <conditionalFormatting sqref="G27:K27">
    <cfRule type="expression" priority="183" stopIfTrue="1">
      <formula>SUM($G$27:$K$27)=0%</formula>
    </cfRule>
    <cfRule type="expression" dxfId="34" priority="184" stopIfTrue="1">
      <formula>SUM($G$27:$K$27)&lt;&gt;100%</formula>
    </cfRule>
  </conditionalFormatting>
  <conditionalFormatting sqref="G28:K28">
    <cfRule type="expression" priority="181" stopIfTrue="1">
      <formula>SUM($G$28:$K$28)=0%</formula>
    </cfRule>
    <cfRule type="expression" dxfId="33" priority="182" stopIfTrue="1">
      <formula>SUM($G$28:$K$28)&lt;&gt;100%</formula>
    </cfRule>
  </conditionalFormatting>
  <conditionalFormatting sqref="G29:K29">
    <cfRule type="expression" priority="179" stopIfTrue="1">
      <formula>SUM($G$29:$K$29)=0%</formula>
    </cfRule>
    <cfRule type="expression" dxfId="32" priority="180" stopIfTrue="1">
      <formula>SUM($G$29:$K$29)&lt;&gt;100%</formula>
    </cfRule>
  </conditionalFormatting>
  <conditionalFormatting sqref="G32:K32">
    <cfRule type="expression" priority="173" stopIfTrue="1">
      <formula>SUM($G$32:$K$32)=0%</formula>
    </cfRule>
    <cfRule type="expression" dxfId="31" priority="174" stopIfTrue="1">
      <formula>SUM($G$32:$K$32)&lt;&gt;100%</formula>
    </cfRule>
  </conditionalFormatting>
  <conditionalFormatting sqref="G33:K33">
    <cfRule type="expression" priority="171" stopIfTrue="1">
      <formula>SUM($G$33:$K$33)=0%</formula>
    </cfRule>
    <cfRule type="expression" dxfId="30" priority="172" stopIfTrue="1">
      <formula>SUM($G$33:$K$33)&lt;&gt;100%</formula>
    </cfRule>
  </conditionalFormatting>
  <conditionalFormatting sqref="G34:K34">
    <cfRule type="expression" priority="169" stopIfTrue="1">
      <formula>SUM($G$34:$K$34)=0%</formula>
    </cfRule>
    <cfRule type="expression" dxfId="29" priority="170" stopIfTrue="1">
      <formula>SUM($G$34:$K$34)&lt;&gt;100%</formula>
    </cfRule>
  </conditionalFormatting>
  <conditionalFormatting sqref="G39:K39">
    <cfRule type="expression" priority="167" stopIfTrue="1">
      <formula>SUM($G$39:$K$39)=0%</formula>
    </cfRule>
    <cfRule type="expression" dxfId="28" priority="168" stopIfTrue="1">
      <formula>SUM($G$39:$K$39)&lt;&gt;100%</formula>
    </cfRule>
  </conditionalFormatting>
  <conditionalFormatting sqref="G40:K40">
    <cfRule type="expression" priority="165" stopIfTrue="1">
      <formula>SUM($G$40:$K$40)=0%</formula>
    </cfRule>
    <cfRule type="expression" dxfId="27" priority="166" stopIfTrue="1">
      <formula>SUM($G$40:$K$40)&lt;&gt;100%</formula>
    </cfRule>
  </conditionalFormatting>
  <conditionalFormatting sqref="G43:K43">
    <cfRule type="expression" priority="159" stopIfTrue="1">
      <formula>SUM($G$43:$K$43)=0%</formula>
    </cfRule>
    <cfRule type="expression" dxfId="26" priority="160" stopIfTrue="1">
      <formula>SUM($G$43:$K$43)&lt;&gt;100%</formula>
    </cfRule>
  </conditionalFormatting>
  <conditionalFormatting sqref="G44:K44">
    <cfRule type="expression" priority="157" stopIfTrue="1">
      <formula>SUM($G$44:$K$44)=0%</formula>
    </cfRule>
    <cfRule type="expression" dxfId="25" priority="158" stopIfTrue="1">
      <formula>SUM($G$44:$K$44)&lt;&gt;100%</formula>
    </cfRule>
  </conditionalFormatting>
  <conditionalFormatting sqref="G46:K46">
    <cfRule type="expression" priority="153" stopIfTrue="1">
      <formula>SUM($G$46:$K$46)=0%</formula>
    </cfRule>
    <cfRule type="expression" dxfId="24" priority="154" stopIfTrue="1">
      <formula>SUM($G$46:$K$46)&lt;&gt;100%</formula>
    </cfRule>
  </conditionalFormatting>
  <conditionalFormatting sqref="G47:K47">
    <cfRule type="expression" priority="151" stopIfTrue="1">
      <formula>SUM($G$47:$K$47)=0%</formula>
    </cfRule>
    <cfRule type="expression" dxfId="23" priority="152" stopIfTrue="1">
      <formula>SUM($G$47:$K$47)&lt;&gt;100%</formula>
    </cfRule>
  </conditionalFormatting>
  <conditionalFormatting sqref="G48:K48">
    <cfRule type="expression" priority="149" stopIfTrue="1">
      <formula>SUM($G$48:$K$48)=0%</formula>
    </cfRule>
    <cfRule type="expression" dxfId="22" priority="150" stopIfTrue="1">
      <formula>SUM($G$48:$K$48)&lt;&gt;100%</formula>
    </cfRule>
  </conditionalFormatting>
  <conditionalFormatting sqref="G49:K49">
    <cfRule type="expression" priority="147" stopIfTrue="1">
      <formula>SUM($G$49:$K$49)=0%</formula>
    </cfRule>
    <cfRule type="expression" dxfId="21" priority="148" stopIfTrue="1">
      <formula>SUM($G$49:$K$49)&lt;&gt;100%</formula>
    </cfRule>
  </conditionalFormatting>
  <conditionalFormatting sqref="G50:K50">
    <cfRule type="expression" priority="145" stopIfTrue="1">
      <formula>SUM($G$50:$K$50)=0%</formula>
    </cfRule>
    <cfRule type="expression" dxfId="20" priority="146" stopIfTrue="1">
      <formula>SUM($G$50:$K$50)&lt;&gt;100%</formula>
    </cfRule>
  </conditionalFormatting>
  <conditionalFormatting sqref="G51:K51">
    <cfRule type="expression" priority="143" stopIfTrue="1">
      <formula>SUM($G$51:$K$51)=0%</formula>
    </cfRule>
    <cfRule type="expression" dxfId="19" priority="144" stopIfTrue="1">
      <formula>SUM($G$51:$K$51)&lt;&gt;100%</formula>
    </cfRule>
  </conditionalFormatting>
  <conditionalFormatting sqref="G52:K52">
    <cfRule type="expression" priority="141" stopIfTrue="1">
      <formula>SUM($G$52:$K$52)=0%</formula>
    </cfRule>
    <cfRule type="expression" dxfId="18" priority="142" stopIfTrue="1">
      <formula>SUM($G$52:$K$52)&lt;&gt;100%</formula>
    </cfRule>
  </conditionalFormatting>
  <conditionalFormatting sqref="G53:K53">
    <cfRule type="expression" priority="139" stopIfTrue="1">
      <formula>SUM($G$53:$K$53)=0%</formula>
    </cfRule>
    <cfRule type="expression" dxfId="17" priority="140" stopIfTrue="1">
      <formula>SUM($G$53:$K$53)&lt;&gt;100%</formula>
    </cfRule>
  </conditionalFormatting>
  <conditionalFormatting sqref="G54:K54">
    <cfRule type="expression" priority="137" stopIfTrue="1">
      <formula>SUM($G$54:$K$54)=0%</formula>
    </cfRule>
    <cfRule type="expression" dxfId="16" priority="138" stopIfTrue="1">
      <formula>SUM($G$54:$K$54)&lt;&gt;100%</formula>
    </cfRule>
  </conditionalFormatting>
  <conditionalFormatting sqref="G55:K55">
    <cfRule type="expression" priority="135" stopIfTrue="1">
      <formula>SUM($G$55:$K$55)=0%</formula>
    </cfRule>
    <cfRule type="expression" dxfId="15" priority="136" stopIfTrue="1">
      <formula>SUM($G$55:$K$55)&lt;&gt;100%</formula>
    </cfRule>
  </conditionalFormatting>
  <conditionalFormatting sqref="G56:K56">
    <cfRule type="expression" priority="133" stopIfTrue="1">
      <formula>SUM($G$56:$K$56)=0%</formula>
    </cfRule>
    <cfRule type="expression" dxfId="14" priority="134" stopIfTrue="1">
      <formula>SUM($G$56:$K$56)&lt;&gt;100%</formula>
    </cfRule>
  </conditionalFormatting>
  <conditionalFormatting sqref="G57:K57">
    <cfRule type="expression" priority="131" stopIfTrue="1">
      <formula>SUM($G$57:$K$57)=0%</formula>
    </cfRule>
    <cfRule type="expression" dxfId="13" priority="132" stopIfTrue="1">
      <formula>SUM($G$57:$K$57)&lt;&gt;100%</formula>
    </cfRule>
  </conditionalFormatting>
  <conditionalFormatting sqref="G58:K58">
    <cfRule type="expression" priority="129" stopIfTrue="1">
      <formula>SUM($G$58:$K$58)=0%</formula>
    </cfRule>
    <cfRule type="expression" dxfId="12" priority="130" stopIfTrue="1">
      <formula>SUM($G$58:$K$58)&lt;&gt;100%</formula>
    </cfRule>
  </conditionalFormatting>
  <conditionalFormatting sqref="G59:K59">
    <cfRule type="expression" priority="127" stopIfTrue="1">
      <formula>SUM($G$59:$K$59)=0%</formula>
    </cfRule>
    <cfRule type="expression" dxfId="11" priority="128" stopIfTrue="1">
      <formula>SUM($G$59:$K$59)&lt;&gt;100%</formula>
    </cfRule>
  </conditionalFormatting>
  <conditionalFormatting sqref="G60:K60">
    <cfRule type="expression" priority="125" stopIfTrue="1">
      <formula>SUM($G$60:$K$60)=0%</formula>
    </cfRule>
    <cfRule type="expression" dxfId="10" priority="126" stopIfTrue="1">
      <formula>SUM($G$60:$K$60)&lt;&gt;100%</formula>
    </cfRule>
  </conditionalFormatting>
  <conditionalFormatting sqref="G61:K61">
    <cfRule type="expression" priority="123" stopIfTrue="1">
      <formula>SUM($G$61:$K$61)=0%</formula>
    </cfRule>
    <cfRule type="expression" dxfId="9" priority="124" stopIfTrue="1">
      <formula>SUM($G$61:$K$61)&lt;&gt;100%</formula>
    </cfRule>
  </conditionalFormatting>
  <conditionalFormatting sqref="G62:K62">
    <cfRule type="expression" priority="121" stopIfTrue="1">
      <formula>SUM($G$62:$K$62)=0%</formula>
    </cfRule>
    <cfRule type="expression" dxfId="8" priority="122" stopIfTrue="1">
      <formula>SUM($G$62:$K$62)&lt;&gt;100%</formula>
    </cfRule>
  </conditionalFormatting>
  <conditionalFormatting sqref="G63:K63">
    <cfRule type="expression" priority="119" stopIfTrue="1">
      <formula>SUM($G$63:$K$63)=0%</formula>
    </cfRule>
    <cfRule type="expression" dxfId="7" priority="120" stopIfTrue="1">
      <formula>SUM($G$63:$K$63)&lt;&gt;100%</formula>
    </cfRule>
  </conditionalFormatting>
  <conditionalFormatting sqref="G14:K14">
    <cfRule type="expression" priority="13" stopIfTrue="1">
      <formula>SUM($G$12:$K$12)=0%</formula>
    </cfRule>
    <cfRule type="expression" dxfId="6" priority="14" stopIfTrue="1">
      <formula>SUM($G$12:$K$12)&lt;&gt;100%</formula>
    </cfRule>
  </conditionalFormatting>
  <conditionalFormatting sqref="G16:K23">
    <cfRule type="expression" priority="11" stopIfTrue="1">
      <formula>SUM($G$12:$K$12)=0%</formula>
    </cfRule>
    <cfRule type="expression" dxfId="5" priority="12" stopIfTrue="1">
      <formula>SUM($G$12:$K$12)&lt;&gt;100%</formula>
    </cfRule>
  </conditionalFormatting>
  <conditionalFormatting sqref="G25:K25">
    <cfRule type="expression" priority="9" stopIfTrue="1">
      <formula>SUM($G$12:$K$12)=0%</formula>
    </cfRule>
    <cfRule type="expression" dxfId="4" priority="10" stopIfTrue="1">
      <formula>SUM($G$12:$K$12)&lt;&gt;100%</formula>
    </cfRule>
  </conditionalFormatting>
  <conditionalFormatting sqref="G30:K31">
    <cfRule type="expression" priority="7" stopIfTrue="1">
      <formula>SUM($G$12:$K$12)=0%</formula>
    </cfRule>
    <cfRule type="expression" dxfId="3" priority="8" stopIfTrue="1">
      <formula>SUM($G$12:$K$12)&lt;&gt;100%</formula>
    </cfRule>
  </conditionalFormatting>
  <conditionalFormatting sqref="G41:K42">
    <cfRule type="expression" priority="5" stopIfTrue="1">
      <formula>SUM($G$12:$K$12)=0%</formula>
    </cfRule>
    <cfRule type="expression" dxfId="2" priority="6" stopIfTrue="1">
      <formula>SUM($G$12:$K$12)&lt;&gt;100%</formula>
    </cfRule>
  </conditionalFormatting>
  <conditionalFormatting sqref="G45:K45">
    <cfRule type="expression" priority="3" stopIfTrue="1">
      <formula>SUM($G$12:$K$12)=0%</formula>
    </cfRule>
    <cfRule type="expression" dxfId="1" priority="4" stopIfTrue="1">
      <formula>SUM($G$12:$K$12)&lt;&gt;100%</formula>
    </cfRule>
  </conditionalFormatting>
  <conditionalFormatting sqref="G64:K64">
    <cfRule type="expression" priority="1" stopIfTrue="1">
      <formula>SUM($G$12:$K$12)=0%</formula>
    </cfRule>
    <cfRule type="expression" dxfId="0" priority="2" stopIfTrue="1">
      <formula>SUM($G$12:$K$12)&lt;&gt;100%</formula>
    </cfRule>
  </conditionalFormatting>
  <dataValidations count="2">
    <dataValidation operator="lessThanOrEqual" allowBlank="1" showInputMessage="1" showErrorMessage="1" sqref="M10:M34"/>
    <dataValidation type="list" allowBlank="1" showInputMessage="1" showErrorMessage="1" prompt="Please select from available drop-down options" sqref="L10:L34 L39:L64">
      <formula1>"1,2,3,4,N/A,[Select one]"</formula1>
    </dataValidation>
  </dataValidations>
  <pageMargins left="0.70866141732283472" right="0.70866141732283472" top="0.74803149606299213" bottom="0.74803149606299213" header="0.31496062992125984" footer="0.31496062992125984"/>
  <pageSetup paperSize="9" scale="66" fitToWidth="0" fitToHeight="2" orientation="landscape" cellComments="asDisplayed" r:id="rId2"/>
  <headerFooter>
    <oddHeader>&amp;C&amp;"Arial"&amp;10 Commerce Commission Information Disclosure Template</oddHeader>
    <oddFooter>&amp;L&amp;"Arial,Regular" &amp;P&amp;C&amp;"Arial,Regular" &amp;F&amp;R&amp;"Arial,Regular" &amp;A</oddFooter>
  </headerFooter>
  <rowBreaks count="1" manualBreakCount="1">
    <brk id="35"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2D050"/>
    <pageSetUpPr fitToPage="1"/>
  </sheetPr>
  <dimension ref="A1:O37"/>
  <sheetViews>
    <sheetView showRuler="0" zoomScaleNormal="100" zoomScaleSheetLayoutView="70" workbookViewId="0">
      <selection activeCell="K28" sqref="K28"/>
    </sheetView>
  </sheetViews>
  <sheetFormatPr defaultColWidth="9.140625" defaultRowHeight="12.75"/>
  <cols>
    <col min="1" max="1" width="4.5703125" style="24" customWidth="1"/>
    <col min="2" max="2" width="2.5703125" style="94" customWidth="1"/>
    <col min="3" max="3" width="6.140625" style="24" customWidth="1"/>
    <col min="4" max="4" width="2.28515625" style="45" customWidth="1"/>
    <col min="5" max="5" width="52.85546875" style="50" customWidth="1"/>
    <col min="6" max="7" width="16.140625" style="24" customWidth="1"/>
    <col min="8" max="8" width="18.42578125" style="24" customWidth="1"/>
    <col min="9" max="12" width="16.140625" style="24" customWidth="1"/>
    <col min="13" max="13" width="28.28515625" style="24" customWidth="1"/>
    <col min="14" max="14" width="55.7109375" style="24" customWidth="1"/>
    <col min="15" max="15" width="2.140625" style="24" customWidth="1"/>
    <col min="16" max="16384" width="9.140625" style="24"/>
  </cols>
  <sheetData>
    <row r="1" spans="1:15" s="28" customFormat="1" ht="15" customHeight="1">
      <c r="A1" s="70"/>
      <c r="B1" s="71"/>
      <c r="C1" s="71"/>
      <c r="D1" s="71"/>
      <c r="E1" s="71"/>
      <c r="F1" s="71"/>
      <c r="G1" s="71"/>
      <c r="H1" s="71"/>
      <c r="I1" s="71"/>
      <c r="J1" s="71"/>
      <c r="K1" s="71"/>
      <c r="L1" s="71"/>
      <c r="M1" s="71"/>
      <c r="N1" s="71"/>
      <c r="O1" s="72"/>
    </row>
    <row r="2" spans="1:15" s="28" customFormat="1" ht="18" customHeight="1">
      <c r="A2" s="73"/>
      <c r="B2" s="113"/>
      <c r="C2" s="113"/>
      <c r="D2" s="113"/>
      <c r="E2" s="113"/>
      <c r="F2" s="113"/>
      <c r="G2" s="113"/>
      <c r="H2" s="113"/>
      <c r="I2" s="113"/>
      <c r="J2" s="82"/>
      <c r="K2" s="84"/>
      <c r="L2" s="82"/>
      <c r="M2" s="84" t="s">
        <v>8</v>
      </c>
      <c r="N2" s="109" t="str">
        <f>IF(NOT(ISBLANK(CoverSheet!$C$8)),CoverSheet!$C$8,"")</f>
        <v>Alpine Energy Limited</v>
      </c>
      <c r="O2" s="64"/>
    </row>
    <row r="3" spans="1:15" s="28" customFormat="1" ht="18" customHeight="1">
      <c r="A3" s="73"/>
      <c r="B3" s="113"/>
      <c r="C3" s="113"/>
      <c r="D3" s="113"/>
      <c r="E3" s="113"/>
      <c r="F3" s="113"/>
      <c r="G3" s="113"/>
      <c r="H3" s="113"/>
      <c r="I3" s="113"/>
      <c r="J3" s="82"/>
      <c r="K3" s="84"/>
      <c r="L3" s="82"/>
      <c r="M3" s="84" t="s">
        <v>244</v>
      </c>
      <c r="N3" s="110" t="str">
        <f>IF(ISNUMBER(CoverSheet!$C$12),TEXT(CoverSheet!$C$12,"_([$-1409]d mmmm yyyy;_(@")&amp;" –"&amp;TEXT(DATE(YEAR(CoverSheet!$C$12)+10,MONTH(CoverSheet!$C$12),DAY(CoverSheet!$C$12)-1),"_([$-1409]d mmmm yyyy;_(@"),"")</f>
        <v xml:space="preserve"> 1 April 2014 – 31 March 2024</v>
      </c>
      <c r="O3" s="64"/>
    </row>
    <row r="4" spans="1:15" s="28" customFormat="1" ht="21">
      <c r="A4" s="131" t="s">
        <v>431</v>
      </c>
      <c r="B4" s="114"/>
      <c r="C4" s="113"/>
      <c r="D4" s="113"/>
      <c r="E4" s="113"/>
      <c r="F4" s="113"/>
      <c r="G4" s="113"/>
      <c r="H4" s="113"/>
      <c r="I4" s="113"/>
      <c r="J4" s="113"/>
      <c r="K4" s="99"/>
      <c r="L4" s="113"/>
      <c r="M4" s="113"/>
      <c r="N4" s="113"/>
      <c r="O4" s="64"/>
    </row>
    <row r="5" spans="1:15" s="212" customFormat="1" ht="42" customHeight="1">
      <c r="A5" s="339" t="s">
        <v>531</v>
      </c>
      <c r="B5" s="340"/>
      <c r="C5" s="340"/>
      <c r="D5" s="340"/>
      <c r="E5" s="340"/>
      <c r="F5" s="340"/>
      <c r="G5" s="340"/>
      <c r="H5" s="340"/>
      <c r="I5" s="340"/>
      <c r="J5" s="340"/>
      <c r="K5" s="340"/>
      <c r="L5" s="340"/>
      <c r="M5" s="340"/>
      <c r="N5" s="211"/>
      <c r="O5" s="171"/>
    </row>
    <row r="6" spans="1:15" s="27" customFormat="1" ht="15" customHeight="1">
      <c r="A6" s="78" t="s">
        <v>557</v>
      </c>
      <c r="B6" s="99"/>
      <c r="C6" s="99"/>
      <c r="D6" s="113"/>
      <c r="E6" s="113"/>
      <c r="F6" s="113"/>
      <c r="G6" s="113"/>
      <c r="H6" s="113"/>
      <c r="I6" s="113"/>
      <c r="J6" s="113"/>
      <c r="K6" s="113"/>
      <c r="L6" s="113"/>
      <c r="M6" s="113"/>
      <c r="N6" s="113"/>
      <c r="O6" s="64"/>
    </row>
    <row r="7" spans="1:15" s="27" customFormat="1" ht="30" customHeight="1">
      <c r="A7" s="103">
        <v>7</v>
      </c>
      <c r="B7" s="86"/>
      <c r="C7" s="151" t="s">
        <v>463</v>
      </c>
      <c r="D7" s="112"/>
      <c r="E7" s="112"/>
      <c r="F7" s="112"/>
      <c r="G7" s="112"/>
      <c r="H7" s="112"/>
      <c r="I7" s="112"/>
      <c r="J7" s="112"/>
      <c r="K7" s="115"/>
      <c r="L7" s="115"/>
      <c r="M7" s="115"/>
      <c r="N7" s="115"/>
      <c r="O7" s="60"/>
    </row>
    <row r="8" spans="1:15" s="47" customFormat="1" ht="51">
      <c r="A8" s="87">
        <v>8</v>
      </c>
      <c r="B8" s="98"/>
      <c r="C8" s="155"/>
      <c r="D8" s="155"/>
      <c r="E8" s="210" t="s">
        <v>299</v>
      </c>
      <c r="F8" s="206" t="s">
        <v>300</v>
      </c>
      <c r="G8" s="206" t="s">
        <v>301</v>
      </c>
      <c r="H8" s="206" t="s">
        <v>302</v>
      </c>
      <c r="I8" s="265" t="s">
        <v>599</v>
      </c>
      <c r="J8" s="223" t="s">
        <v>573</v>
      </c>
      <c r="K8" s="223" t="s">
        <v>574</v>
      </c>
      <c r="L8" s="223" t="s">
        <v>575</v>
      </c>
      <c r="M8" s="265" t="s">
        <v>598</v>
      </c>
      <c r="N8" s="206" t="s">
        <v>298</v>
      </c>
      <c r="O8" s="69"/>
    </row>
    <row r="9" spans="1:15" s="318" customFormat="1" ht="29.25" customHeight="1">
      <c r="A9" s="309">
        <v>9</v>
      </c>
      <c r="B9" s="310"/>
      <c r="C9" s="311"/>
      <c r="D9" s="311"/>
      <c r="E9" s="312" t="s">
        <v>707</v>
      </c>
      <c r="F9" s="329">
        <v>2.37</v>
      </c>
      <c r="G9" s="313">
        <v>0</v>
      </c>
      <c r="H9" s="313" t="s">
        <v>708</v>
      </c>
      <c r="I9" s="328">
        <v>2.5</v>
      </c>
      <c r="J9" s="314" t="str">
        <f>IF(G9=0,"-",F9/G9)</f>
        <v>-</v>
      </c>
      <c r="K9" s="313">
        <v>0</v>
      </c>
      <c r="L9" s="315">
        <v>0</v>
      </c>
      <c r="M9" s="316" t="s">
        <v>729</v>
      </c>
      <c r="N9" s="312" t="s">
        <v>730</v>
      </c>
      <c r="O9" s="317"/>
    </row>
    <row r="10" spans="1:15" s="318" customFormat="1" ht="17.25" customHeight="1">
      <c r="A10" s="309">
        <v>10</v>
      </c>
      <c r="B10" s="310"/>
      <c r="C10" s="311"/>
      <c r="D10" s="311"/>
      <c r="E10" s="312" t="s">
        <v>709</v>
      </c>
      <c r="F10" s="329">
        <v>0</v>
      </c>
      <c r="G10" s="313">
        <v>0</v>
      </c>
      <c r="H10" s="313" t="s">
        <v>708</v>
      </c>
      <c r="I10" s="328">
        <v>0</v>
      </c>
      <c r="J10" s="314" t="str">
        <f>IF(G10=0,"-",F10/G10)</f>
        <v>-</v>
      </c>
      <c r="K10" s="313">
        <v>0</v>
      </c>
      <c r="L10" s="315">
        <v>0</v>
      </c>
      <c r="M10" s="316" t="s">
        <v>729</v>
      </c>
      <c r="N10" s="312" t="s">
        <v>731</v>
      </c>
      <c r="O10" s="317"/>
    </row>
    <row r="11" spans="1:15" s="318" customFormat="1" ht="24.75" customHeight="1">
      <c r="A11" s="309">
        <v>11</v>
      </c>
      <c r="B11" s="310"/>
      <c r="C11" s="311"/>
      <c r="D11" s="311"/>
      <c r="E11" s="312" t="s">
        <v>710</v>
      </c>
      <c r="F11" s="329">
        <v>7.02</v>
      </c>
      <c r="G11" s="313">
        <v>0</v>
      </c>
      <c r="H11" s="313" t="s">
        <v>708</v>
      </c>
      <c r="I11" s="328">
        <v>3.5</v>
      </c>
      <c r="J11" s="314" t="str">
        <f t="shared" ref="J11:J28" si="0">IF(G11=0,"-",F11/G11)</f>
        <v>-</v>
      </c>
      <c r="K11" s="313">
        <v>20</v>
      </c>
      <c r="L11" s="315">
        <v>1.25</v>
      </c>
      <c r="M11" s="316" t="s">
        <v>729</v>
      </c>
      <c r="N11" s="312" t="s">
        <v>732</v>
      </c>
      <c r="O11" s="317"/>
    </row>
    <row r="12" spans="1:15" s="318" customFormat="1" ht="15" customHeight="1">
      <c r="A12" s="309">
        <v>12</v>
      </c>
      <c r="B12" s="310"/>
      <c r="C12" s="311"/>
      <c r="D12" s="311"/>
      <c r="E12" s="312" t="s">
        <v>711</v>
      </c>
      <c r="F12" s="329">
        <v>13</v>
      </c>
      <c r="G12" s="313">
        <v>20</v>
      </c>
      <c r="H12" s="313" t="s">
        <v>712</v>
      </c>
      <c r="I12" s="328">
        <v>0</v>
      </c>
      <c r="J12" s="314">
        <f t="shared" si="0"/>
        <v>0.65</v>
      </c>
      <c r="K12" s="313">
        <v>20</v>
      </c>
      <c r="L12" s="315">
        <v>0.65</v>
      </c>
      <c r="M12" s="316" t="s">
        <v>733</v>
      </c>
      <c r="N12" s="312" t="s">
        <v>734</v>
      </c>
      <c r="O12" s="317"/>
    </row>
    <row r="13" spans="1:15" s="318" customFormat="1" ht="15" customHeight="1">
      <c r="A13" s="309">
        <v>13</v>
      </c>
      <c r="B13" s="310"/>
      <c r="C13" s="311"/>
      <c r="D13" s="311"/>
      <c r="E13" s="312" t="s">
        <v>713</v>
      </c>
      <c r="F13" s="329">
        <v>12</v>
      </c>
      <c r="G13" s="313">
        <v>25</v>
      </c>
      <c r="H13" s="313" t="s">
        <v>712</v>
      </c>
      <c r="I13" s="328">
        <v>0</v>
      </c>
      <c r="J13" s="314">
        <f t="shared" si="0"/>
        <v>0.48</v>
      </c>
      <c r="K13" s="313">
        <v>25</v>
      </c>
      <c r="L13" s="315">
        <v>0.48</v>
      </c>
      <c r="M13" s="316" t="s">
        <v>733</v>
      </c>
      <c r="N13" s="312" t="s">
        <v>734</v>
      </c>
      <c r="O13" s="317"/>
    </row>
    <row r="14" spans="1:15" s="318" customFormat="1" ht="14.25" customHeight="1">
      <c r="A14" s="309">
        <v>14</v>
      </c>
      <c r="B14" s="310"/>
      <c r="C14" s="311"/>
      <c r="D14" s="311"/>
      <c r="E14" s="312" t="s">
        <v>714</v>
      </c>
      <c r="F14" s="329">
        <v>2.37</v>
      </c>
      <c r="G14" s="313">
        <v>0</v>
      </c>
      <c r="H14" s="313" t="s">
        <v>708</v>
      </c>
      <c r="I14" s="328">
        <v>0.5</v>
      </c>
      <c r="J14" s="314" t="str">
        <f t="shared" si="0"/>
        <v>-</v>
      </c>
      <c r="K14" s="313">
        <v>0</v>
      </c>
      <c r="L14" s="315">
        <v>0</v>
      </c>
      <c r="M14" s="316" t="s">
        <v>729</v>
      </c>
      <c r="N14" s="312" t="s">
        <v>735</v>
      </c>
      <c r="O14" s="317"/>
    </row>
    <row r="15" spans="1:15" s="318" customFormat="1" ht="24.75" customHeight="1">
      <c r="A15" s="309">
        <v>15</v>
      </c>
      <c r="B15" s="310"/>
      <c r="C15" s="311"/>
      <c r="D15" s="311"/>
      <c r="E15" s="312" t="s">
        <v>715</v>
      </c>
      <c r="F15" s="329">
        <v>6.52</v>
      </c>
      <c r="G15" s="313">
        <v>0</v>
      </c>
      <c r="H15" s="313" t="s">
        <v>708</v>
      </c>
      <c r="I15" s="328">
        <v>4</v>
      </c>
      <c r="J15" s="314" t="str">
        <f t="shared" si="0"/>
        <v>-</v>
      </c>
      <c r="K15" s="313">
        <v>9</v>
      </c>
      <c r="L15" s="315">
        <v>0.84</v>
      </c>
      <c r="M15" s="316" t="s">
        <v>736</v>
      </c>
      <c r="N15" s="312" t="s">
        <v>737</v>
      </c>
      <c r="O15" s="317"/>
    </row>
    <row r="16" spans="1:15" s="318" customFormat="1" ht="17.25" customHeight="1">
      <c r="A16" s="309">
        <v>16</v>
      </c>
      <c r="B16" s="310"/>
      <c r="C16" s="311"/>
      <c r="D16" s="311"/>
      <c r="E16" s="312" t="s">
        <v>716</v>
      </c>
      <c r="F16" s="329">
        <v>0.2</v>
      </c>
      <c r="G16" s="313">
        <v>0</v>
      </c>
      <c r="H16" s="313" t="s">
        <v>708</v>
      </c>
      <c r="I16" s="328">
        <v>0</v>
      </c>
      <c r="J16" s="314" t="str">
        <f t="shared" si="0"/>
        <v>-</v>
      </c>
      <c r="K16" s="313">
        <v>0</v>
      </c>
      <c r="L16" s="315">
        <v>0</v>
      </c>
      <c r="M16" s="316" t="s">
        <v>729</v>
      </c>
      <c r="N16" s="312" t="s">
        <v>738</v>
      </c>
      <c r="O16" s="317"/>
    </row>
    <row r="17" spans="1:15" s="318" customFormat="1" ht="17.25" customHeight="1">
      <c r="A17" s="309">
        <v>17</v>
      </c>
      <c r="B17" s="310"/>
      <c r="C17" s="311"/>
      <c r="D17" s="311"/>
      <c r="E17" s="312" t="s">
        <v>717</v>
      </c>
      <c r="F17" s="329">
        <v>0.3</v>
      </c>
      <c r="G17" s="313">
        <v>0</v>
      </c>
      <c r="H17" s="313" t="s">
        <v>708</v>
      </c>
      <c r="I17" s="328">
        <v>0</v>
      </c>
      <c r="J17" s="314" t="str">
        <f t="shared" si="0"/>
        <v>-</v>
      </c>
      <c r="K17" s="313">
        <v>0</v>
      </c>
      <c r="L17" s="315">
        <v>0</v>
      </c>
      <c r="M17" s="316" t="s">
        <v>729</v>
      </c>
      <c r="N17" s="312" t="s">
        <v>738</v>
      </c>
      <c r="O17" s="317"/>
    </row>
    <row r="18" spans="1:15" s="318" customFormat="1" ht="17.25" customHeight="1">
      <c r="A18" s="309">
        <v>18</v>
      </c>
      <c r="B18" s="310"/>
      <c r="C18" s="311"/>
      <c r="D18" s="311"/>
      <c r="E18" s="312" t="s">
        <v>718</v>
      </c>
      <c r="F18" s="329">
        <v>8.1</v>
      </c>
      <c r="G18" s="313">
        <v>15</v>
      </c>
      <c r="H18" s="313" t="s">
        <v>712</v>
      </c>
      <c r="I18" s="328">
        <v>4</v>
      </c>
      <c r="J18" s="314">
        <f t="shared" si="0"/>
        <v>0.53999999999999992</v>
      </c>
      <c r="K18" s="313">
        <v>15</v>
      </c>
      <c r="L18" s="315">
        <v>0.65</v>
      </c>
      <c r="M18" s="316" t="s">
        <v>733</v>
      </c>
      <c r="N18" s="312" t="s">
        <v>739</v>
      </c>
      <c r="O18" s="317"/>
    </row>
    <row r="19" spans="1:15" s="318" customFormat="1" ht="17.25" customHeight="1">
      <c r="A19" s="309">
        <v>19</v>
      </c>
      <c r="B19" s="310"/>
      <c r="C19" s="311"/>
      <c r="D19" s="311"/>
      <c r="E19" s="312" t="s">
        <v>719</v>
      </c>
      <c r="F19" s="329">
        <v>4.01</v>
      </c>
      <c r="G19" s="313">
        <v>0</v>
      </c>
      <c r="H19" s="313" t="s">
        <v>708</v>
      </c>
      <c r="I19" s="328">
        <v>2.5</v>
      </c>
      <c r="J19" s="314" t="str">
        <f t="shared" si="0"/>
        <v>-</v>
      </c>
      <c r="K19" s="313">
        <v>0</v>
      </c>
      <c r="L19" s="315">
        <v>0</v>
      </c>
      <c r="M19" s="316" t="s">
        <v>729</v>
      </c>
      <c r="N19" s="312" t="s">
        <v>740</v>
      </c>
      <c r="O19" s="317"/>
    </row>
    <row r="20" spans="1:15" s="318" customFormat="1" ht="17.25" customHeight="1">
      <c r="A20" s="309">
        <v>20</v>
      </c>
      <c r="B20" s="310"/>
      <c r="C20" s="311"/>
      <c r="D20" s="311"/>
      <c r="E20" s="312" t="s">
        <v>720</v>
      </c>
      <c r="F20" s="329">
        <v>7.76</v>
      </c>
      <c r="G20" s="313">
        <v>15</v>
      </c>
      <c r="H20" s="313" t="s">
        <v>712</v>
      </c>
      <c r="I20" s="328">
        <v>4</v>
      </c>
      <c r="J20" s="314">
        <f t="shared" si="0"/>
        <v>0.51733333333333331</v>
      </c>
      <c r="K20" s="313">
        <v>15</v>
      </c>
      <c r="L20" s="315">
        <v>0.55000000000000004</v>
      </c>
      <c r="M20" s="316" t="s">
        <v>733</v>
      </c>
      <c r="N20" s="312" t="s">
        <v>741</v>
      </c>
      <c r="O20" s="317"/>
    </row>
    <row r="21" spans="1:15" s="318" customFormat="1" ht="24.75" customHeight="1">
      <c r="A21" s="309">
        <v>21</v>
      </c>
      <c r="B21" s="310"/>
      <c r="C21" s="311"/>
      <c r="D21" s="311"/>
      <c r="E21" s="312" t="s">
        <v>721</v>
      </c>
      <c r="F21" s="329">
        <v>11.09</v>
      </c>
      <c r="G21" s="313">
        <v>11</v>
      </c>
      <c r="H21" s="313" t="s">
        <v>712</v>
      </c>
      <c r="I21" s="328">
        <v>3.5</v>
      </c>
      <c r="J21" s="314">
        <f t="shared" si="0"/>
        <v>1.0081818181818181</v>
      </c>
      <c r="K21" s="313">
        <v>11</v>
      </c>
      <c r="L21" s="315">
        <v>1.18</v>
      </c>
      <c r="M21" s="316" t="s">
        <v>742</v>
      </c>
      <c r="N21" s="312" t="s">
        <v>743</v>
      </c>
      <c r="O21" s="317"/>
    </row>
    <row r="22" spans="1:15" s="318" customFormat="1" ht="18" customHeight="1">
      <c r="A22" s="309">
        <v>22</v>
      </c>
      <c r="B22" s="310"/>
      <c r="C22" s="311"/>
      <c r="D22" s="311"/>
      <c r="E22" s="312" t="s">
        <v>722</v>
      </c>
      <c r="F22" s="329">
        <v>2.94</v>
      </c>
      <c r="G22" s="313">
        <v>0</v>
      </c>
      <c r="H22" s="313" t="s">
        <v>708</v>
      </c>
      <c r="I22" s="328">
        <v>0</v>
      </c>
      <c r="J22" s="314" t="str">
        <f t="shared" si="0"/>
        <v>-</v>
      </c>
      <c r="K22" s="313">
        <v>0</v>
      </c>
      <c r="L22" s="315">
        <v>0</v>
      </c>
      <c r="M22" s="316" t="s">
        <v>729</v>
      </c>
      <c r="N22" s="312" t="s">
        <v>738</v>
      </c>
      <c r="O22" s="317"/>
    </row>
    <row r="23" spans="1:15" s="318" customFormat="1" ht="24.75" customHeight="1">
      <c r="A23" s="309">
        <v>23</v>
      </c>
      <c r="B23" s="310"/>
      <c r="C23" s="311"/>
      <c r="D23" s="311"/>
      <c r="E23" s="312" t="s">
        <v>723</v>
      </c>
      <c r="F23" s="329">
        <v>12</v>
      </c>
      <c r="G23" s="313">
        <v>25</v>
      </c>
      <c r="H23" s="313" t="s">
        <v>712</v>
      </c>
      <c r="I23" s="328">
        <v>4</v>
      </c>
      <c r="J23" s="314">
        <f t="shared" si="0"/>
        <v>0.48</v>
      </c>
      <c r="K23" s="313">
        <v>25</v>
      </c>
      <c r="L23" s="315">
        <v>0.6</v>
      </c>
      <c r="M23" s="316" t="s">
        <v>733</v>
      </c>
      <c r="N23" s="312" t="s">
        <v>744</v>
      </c>
      <c r="O23" s="317"/>
    </row>
    <row r="24" spans="1:15" s="318" customFormat="1" ht="16.5" customHeight="1">
      <c r="A24" s="309">
        <v>24</v>
      </c>
      <c r="B24" s="310"/>
      <c r="C24" s="311"/>
      <c r="D24" s="311"/>
      <c r="E24" s="312" t="s">
        <v>724</v>
      </c>
      <c r="F24" s="329">
        <v>12.25</v>
      </c>
      <c r="G24" s="313">
        <v>25</v>
      </c>
      <c r="H24" s="313" t="s">
        <v>712</v>
      </c>
      <c r="I24" s="328">
        <v>0</v>
      </c>
      <c r="J24" s="314">
        <f t="shared" si="0"/>
        <v>0.49</v>
      </c>
      <c r="K24" s="313">
        <v>25</v>
      </c>
      <c r="L24" s="315">
        <v>0.61</v>
      </c>
      <c r="M24" s="316" t="s">
        <v>733</v>
      </c>
      <c r="N24" s="312" t="s">
        <v>745</v>
      </c>
      <c r="O24" s="317"/>
    </row>
    <row r="25" spans="1:15" s="318" customFormat="1" ht="24.75" customHeight="1">
      <c r="A25" s="309">
        <v>25</v>
      </c>
      <c r="B25" s="310"/>
      <c r="C25" s="311"/>
      <c r="D25" s="311"/>
      <c r="E25" s="312" t="s">
        <v>725</v>
      </c>
      <c r="F25" s="329">
        <v>2.74</v>
      </c>
      <c r="G25" s="313">
        <v>3</v>
      </c>
      <c r="H25" s="313" t="s">
        <v>712</v>
      </c>
      <c r="I25" s="328">
        <v>0</v>
      </c>
      <c r="J25" s="314">
        <f t="shared" si="0"/>
        <v>0.91333333333333344</v>
      </c>
      <c r="K25" s="313">
        <v>3</v>
      </c>
      <c r="L25" s="315">
        <v>1.07</v>
      </c>
      <c r="M25" s="316" t="s">
        <v>733</v>
      </c>
      <c r="N25" s="312" t="s">
        <v>746</v>
      </c>
      <c r="O25" s="317"/>
    </row>
    <row r="26" spans="1:15" s="318" customFormat="1" ht="16.5" customHeight="1">
      <c r="A26" s="309">
        <v>26</v>
      </c>
      <c r="B26" s="310"/>
      <c r="C26" s="311"/>
      <c r="D26" s="311"/>
      <c r="E26" s="312" t="s">
        <v>726</v>
      </c>
      <c r="F26" s="329">
        <v>1.1100000000000001</v>
      </c>
      <c r="G26" s="313">
        <v>0</v>
      </c>
      <c r="H26" s="313" t="s">
        <v>708</v>
      </c>
      <c r="I26" s="328">
        <v>0</v>
      </c>
      <c r="J26" s="314" t="str">
        <f t="shared" si="0"/>
        <v>-</v>
      </c>
      <c r="K26" s="313">
        <v>0</v>
      </c>
      <c r="L26" s="315">
        <v>0</v>
      </c>
      <c r="M26" s="316" t="s">
        <v>729</v>
      </c>
      <c r="N26" s="312" t="s">
        <v>738</v>
      </c>
      <c r="O26" s="317"/>
    </row>
    <row r="27" spans="1:15" s="318" customFormat="1" ht="16.5" customHeight="1">
      <c r="A27" s="309">
        <v>27</v>
      </c>
      <c r="B27" s="310"/>
      <c r="C27" s="311"/>
      <c r="D27" s="311"/>
      <c r="E27" s="312" t="s">
        <v>727</v>
      </c>
      <c r="F27" s="329">
        <v>0</v>
      </c>
      <c r="G27" s="313">
        <v>0</v>
      </c>
      <c r="H27" s="313">
        <v>0</v>
      </c>
      <c r="I27" s="328">
        <v>0</v>
      </c>
      <c r="J27" s="314" t="str">
        <f t="shared" si="0"/>
        <v>-</v>
      </c>
      <c r="K27" s="313">
        <v>0</v>
      </c>
      <c r="L27" s="315">
        <v>0</v>
      </c>
      <c r="M27" s="316" t="s">
        <v>706</v>
      </c>
      <c r="N27" s="312">
        <v>0</v>
      </c>
      <c r="O27" s="317"/>
    </row>
    <row r="28" spans="1:15" s="318" customFormat="1" ht="16.5" customHeight="1">
      <c r="A28" s="309">
        <v>28</v>
      </c>
      <c r="B28" s="310"/>
      <c r="C28" s="311"/>
      <c r="D28" s="311"/>
      <c r="E28" s="312" t="s">
        <v>728</v>
      </c>
      <c r="F28" s="329">
        <v>0</v>
      </c>
      <c r="G28" s="313">
        <v>0</v>
      </c>
      <c r="H28" s="313">
        <v>0</v>
      </c>
      <c r="I28" s="328">
        <v>0</v>
      </c>
      <c r="J28" s="314" t="str">
        <f t="shared" si="0"/>
        <v>-</v>
      </c>
      <c r="K28" s="313">
        <v>0</v>
      </c>
      <c r="L28" s="315">
        <v>0</v>
      </c>
      <c r="M28" s="316" t="s">
        <v>706</v>
      </c>
      <c r="N28" s="312">
        <v>0</v>
      </c>
      <c r="O28" s="317"/>
    </row>
    <row r="29" spans="1:15" s="44" customFormat="1" ht="15.75">
      <c r="A29" s="103">
        <v>29</v>
      </c>
      <c r="B29" s="86"/>
      <c r="C29" s="149"/>
      <c r="D29" s="149"/>
      <c r="E29" s="148" t="s">
        <v>64</v>
      </c>
      <c r="F29" s="166"/>
      <c r="G29" s="166"/>
      <c r="H29" s="166"/>
      <c r="I29" s="166"/>
      <c r="J29" s="166"/>
      <c r="K29" s="166"/>
      <c r="L29" s="166"/>
      <c r="M29" s="166"/>
      <c r="N29" s="166"/>
      <c r="O29" s="59"/>
    </row>
    <row r="30" spans="1:15" s="52" customFormat="1" ht="30" customHeight="1">
      <c r="A30" s="103">
        <v>30</v>
      </c>
      <c r="B30" s="86"/>
      <c r="C30" s="151" t="s">
        <v>464</v>
      </c>
      <c r="D30" s="149"/>
      <c r="E30" s="149"/>
      <c r="F30" s="149"/>
      <c r="G30" s="149"/>
      <c r="H30" s="149"/>
      <c r="I30" s="149"/>
      <c r="J30" s="149"/>
      <c r="K30" s="150"/>
      <c r="L30" s="150"/>
      <c r="M30" s="150"/>
      <c r="N30" s="150"/>
      <c r="O30" s="60"/>
    </row>
    <row r="31" spans="1:15" s="52" customFormat="1" ht="15.75">
      <c r="A31" s="103">
        <v>31</v>
      </c>
      <c r="B31" s="86"/>
      <c r="C31" s="149"/>
      <c r="D31" s="149"/>
      <c r="E31" s="149"/>
      <c r="F31" s="209" t="s">
        <v>90</v>
      </c>
      <c r="G31" s="149"/>
      <c r="H31" s="149"/>
      <c r="I31" s="149"/>
      <c r="J31" s="149"/>
      <c r="K31" s="149"/>
      <c r="L31" s="149"/>
      <c r="M31" s="149"/>
      <c r="N31" s="149"/>
      <c r="O31" s="59"/>
    </row>
    <row r="32" spans="1:15" s="52" customFormat="1" ht="15" customHeight="1">
      <c r="A32" s="103">
        <v>32</v>
      </c>
      <c r="B32" s="86"/>
      <c r="C32" s="169"/>
      <c r="D32" s="208"/>
      <c r="E32" s="208" t="s">
        <v>80</v>
      </c>
      <c r="F32" s="251">
        <v>0</v>
      </c>
      <c r="G32" s="149"/>
      <c r="H32" s="149"/>
      <c r="I32" s="149"/>
      <c r="J32" s="149"/>
      <c r="K32" s="149"/>
      <c r="L32" s="149"/>
      <c r="M32" s="149"/>
      <c r="N32" s="149"/>
      <c r="O32" s="59"/>
    </row>
    <row r="33" spans="1:15" s="52" customFormat="1" ht="15" customHeight="1" thickBot="1">
      <c r="A33" s="103">
        <v>33</v>
      </c>
      <c r="B33" s="86"/>
      <c r="C33" s="169"/>
      <c r="D33" s="161"/>
      <c r="E33" s="208" t="s">
        <v>81</v>
      </c>
      <c r="F33" s="251">
        <v>0</v>
      </c>
      <c r="G33" s="149"/>
      <c r="H33" s="149"/>
      <c r="I33" s="149"/>
      <c r="J33" s="149"/>
      <c r="K33" s="149"/>
      <c r="L33" s="149"/>
      <c r="M33" s="149"/>
      <c r="N33" s="149"/>
      <c r="O33" s="59"/>
    </row>
    <row r="34" spans="1:15" s="52" customFormat="1" ht="15" customHeight="1" thickBot="1">
      <c r="A34" s="103">
        <v>34</v>
      </c>
      <c r="B34" s="86"/>
      <c r="C34" s="166"/>
      <c r="D34" s="161" t="s">
        <v>82</v>
      </c>
      <c r="E34" s="208"/>
      <c r="F34" s="252">
        <f>F32+F33</f>
        <v>0</v>
      </c>
      <c r="G34" s="149"/>
      <c r="H34" s="149"/>
      <c r="I34" s="149"/>
      <c r="J34" s="149"/>
      <c r="K34" s="149"/>
      <c r="L34" s="149"/>
      <c r="M34" s="149"/>
      <c r="N34" s="149"/>
      <c r="O34" s="59"/>
    </row>
    <row r="35" spans="1:15" s="52" customFormat="1" ht="15.75">
      <c r="A35" s="103">
        <v>35</v>
      </c>
      <c r="B35" s="86"/>
      <c r="C35" s="166"/>
      <c r="D35" s="161"/>
      <c r="E35" s="208"/>
      <c r="F35" s="166"/>
      <c r="G35" s="149"/>
      <c r="H35" s="149"/>
      <c r="I35" s="149"/>
      <c r="J35" s="149"/>
      <c r="K35" s="149"/>
      <c r="L35" s="149"/>
      <c r="M35" s="149"/>
      <c r="N35" s="149"/>
      <c r="O35" s="59"/>
    </row>
    <row r="36" spans="1:15" s="52" customFormat="1" ht="15" customHeight="1">
      <c r="A36" s="103">
        <v>36</v>
      </c>
      <c r="B36" s="86"/>
      <c r="C36" s="166"/>
      <c r="D36" s="161" t="s">
        <v>83</v>
      </c>
      <c r="E36" s="208"/>
      <c r="F36" s="251">
        <v>0</v>
      </c>
      <c r="G36" s="149"/>
      <c r="H36" s="149"/>
      <c r="I36" s="149"/>
      <c r="J36" s="149"/>
      <c r="K36" s="149"/>
      <c r="L36" s="149"/>
      <c r="M36" s="149"/>
      <c r="N36" s="149"/>
      <c r="O36" s="59"/>
    </row>
    <row r="37" spans="1:15" s="52" customFormat="1" ht="18" customHeight="1">
      <c r="A37" s="61"/>
      <c r="B37" s="97"/>
      <c r="C37" s="62"/>
      <c r="D37" s="62"/>
      <c r="E37" s="62"/>
      <c r="F37" s="62"/>
      <c r="G37" s="62"/>
      <c r="H37" s="62"/>
      <c r="I37" s="62"/>
      <c r="J37" s="62"/>
      <c r="K37" s="62"/>
      <c r="L37" s="62"/>
      <c r="M37" s="62"/>
      <c r="N37" s="62"/>
      <c r="O37" s="63"/>
    </row>
  </sheetData>
  <sheetProtection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4" footer="0.31496062992125984"/>
      <pageSetup paperSize="9" scale="62"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
    <mergeCell ref="A5:M5"/>
  </mergeCells>
  <dataValidations count="4">
    <dataValidation allowBlank="1" showInputMessage="1" showErrorMessage="1" prompt="Please enter text." sqref="N9:N28"/>
    <dataValidation allowBlank="1" showInputMessage="1" showErrorMessage="1" prompt="Please enter text" sqref="E9:E28"/>
    <dataValidation type="list" allowBlank="1" showInputMessage="1" showErrorMessage="1" prompt="Please select from available drop-down options" sqref="M9:M28">
      <formula1>"Subtransmission circuit,Transformer,Ancillary equipment,Transpower,Other,No constraint within +5 years,[Select one]"</formula1>
    </dataValidation>
    <dataValidation type="custom" allowBlank="1" showInputMessage="1" showErrorMessage="1" error="Decimal values larger than or equal to 0 and the text &quot;N/A&quot; are accepted" prompt="Please enter a number larger than or equal to 0. _x000a_Enter &quot;N/A&quot; if this does not apply" sqref="F32:F33 F36">
      <formula1>OR(AND(ISNUMBER(F32),F32&gt;=0),AND(ISTEXT(F32),F32="N/A"))</formula1>
    </dataValidation>
  </dataValidations>
  <pageMargins left="0.70866141732283472" right="0.70866141732283472" top="0.74803149606299213" bottom="0.74803149606299213" header="0.31496062992125984" footer="0.31496062992125984"/>
  <pageSetup paperSize="9" scale="54" orientation="landscape" cellComments="asDisplayed" r:id="rId2"/>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92D050"/>
    <pageSetUpPr fitToPage="1"/>
  </sheetPr>
  <dimension ref="A1:N46"/>
  <sheetViews>
    <sheetView showGridLines="0" zoomScaleNormal="100" zoomScaleSheetLayoutView="100" workbookViewId="0">
      <selection activeCell="H36" sqref="H36"/>
    </sheetView>
  </sheetViews>
  <sheetFormatPr defaultColWidth="9.140625" defaultRowHeight="12.75"/>
  <cols>
    <col min="1" max="1" width="4.85546875" style="52" customWidth="1"/>
    <col min="2" max="2" width="2.5703125" style="94" customWidth="1"/>
    <col min="3" max="3" width="6.140625" style="52" customWidth="1"/>
    <col min="4" max="5" width="2.28515625" style="52" customWidth="1"/>
    <col min="6" max="6" width="62.42578125" style="50" customWidth="1"/>
    <col min="7" max="7" width="29.7109375" style="50" customWidth="1"/>
    <col min="8" max="13" width="16.140625" style="52" customWidth="1"/>
    <col min="14" max="14" width="1.5703125" style="52" customWidth="1"/>
    <col min="15" max="16384" width="9.140625" style="52"/>
  </cols>
  <sheetData>
    <row r="1" spans="1:14" s="43" customFormat="1" ht="15" customHeight="1">
      <c r="A1" s="70"/>
      <c r="B1" s="71"/>
      <c r="C1" s="71"/>
      <c r="D1" s="71"/>
      <c r="E1" s="71"/>
      <c r="F1" s="71"/>
      <c r="G1" s="71"/>
      <c r="H1" s="71"/>
      <c r="I1" s="71"/>
      <c r="J1" s="71"/>
      <c r="K1" s="71"/>
      <c r="L1" s="71"/>
      <c r="M1" s="71"/>
      <c r="N1" s="72"/>
    </row>
    <row r="2" spans="1:14" s="43" customFormat="1" ht="18" customHeight="1">
      <c r="A2" s="73"/>
      <c r="B2" s="95"/>
      <c r="C2" s="91"/>
      <c r="D2" s="91"/>
      <c r="E2" s="91"/>
      <c r="F2" s="91"/>
      <c r="G2" s="91"/>
      <c r="H2" s="91"/>
      <c r="I2" s="82"/>
      <c r="J2" s="84" t="s">
        <v>8</v>
      </c>
      <c r="K2" s="342" t="str">
        <f>IF(NOT(ISBLANK(CoverSheet!$C$8)),CoverSheet!$C$8,"")</f>
        <v>Alpine Energy Limited</v>
      </c>
      <c r="L2" s="342"/>
      <c r="M2" s="342"/>
      <c r="N2" s="64"/>
    </row>
    <row r="3" spans="1:14" s="43" customFormat="1" ht="18" customHeight="1">
      <c r="A3" s="73"/>
      <c r="B3" s="95"/>
      <c r="C3" s="91"/>
      <c r="D3" s="91"/>
      <c r="E3" s="91"/>
      <c r="F3" s="91"/>
      <c r="G3" s="91"/>
      <c r="H3" s="91"/>
      <c r="I3" s="82"/>
      <c r="J3" s="84" t="s">
        <v>244</v>
      </c>
      <c r="K3" s="343" t="str">
        <f>IF(ISNUMBER(CoverSheet!$C$12),TEXT(CoverSheet!$C$12,"_([$-1409]d mmmm yyyy;_(@")&amp;" –"&amp;TEXT(DATE(YEAR(CoverSheet!$C$12)+10,MONTH(CoverSheet!$C$12),DAY(CoverSheet!$C$12)-1),"_([$-1409]d mmmm yyyy;_(@"),"")</f>
        <v xml:space="preserve"> 1 April 2014 – 31 March 2024</v>
      </c>
      <c r="L3" s="343"/>
      <c r="M3" s="343"/>
      <c r="N3" s="64"/>
    </row>
    <row r="4" spans="1:14" s="43" customFormat="1" ht="21">
      <c r="A4" s="131" t="s">
        <v>532</v>
      </c>
      <c r="B4" s="96"/>
      <c r="C4" s="91"/>
      <c r="D4" s="91"/>
      <c r="E4" s="91"/>
      <c r="F4" s="91"/>
      <c r="G4" s="91"/>
      <c r="H4" s="91"/>
      <c r="I4" s="91"/>
      <c r="J4" s="92"/>
      <c r="K4" s="91"/>
      <c r="L4" s="91"/>
      <c r="M4" s="91"/>
      <c r="N4" s="64"/>
    </row>
    <row r="5" spans="1:14" s="177" customFormat="1" ht="39" customHeight="1">
      <c r="A5" s="339" t="s">
        <v>509</v>
      </c>
      <c r="B5" s="340"/>
      <c r="C5" s="340"/>
      <c r="D5" s="340"/>
      <c r="E5" s="340"/>
      <c r="F5" s="340"/>
      <c r="G5" s="340"/>
      <c r="H5" s="340"/>
      <c r="I5" s="340"/>
      <c r="J5" s="340"/>
      <c r="K5" s="340"/>
      <c r="L5" s="340"/>
      <c r="M5" s="340"/>
      <c r="N5" s="171"/>
    </row>
    <row r="6" spans="1:14" ht="15" customHeight="1">
      <c r="A6" s="78" t="s">
        <v>557</v>
      </c>
      <c r="B6" s="99"/>
      <c r="C6" s="92"/>
      <c r="D6" s="91"/>
      <c r="E6" s="91"/>
      <c r="F6" s="91"/>
      <c r="G6" s="91"/>
      <c r="H6" s="91"/>
      <c r="I6" s="91"/>
      <c r="J6" s="91"/>
      <c r="K6" s="91"/>
      <c r="L6" s="91"/>
      <c r="M6" s="91"/>
      <c r="N6" s="64"/>
    </row>
    <row r="7" spans="1:14" ht="29.25" customHeight="1">
      <c r="A7" s="83">
        <v>7</v>
      </c>
      <c r="B7" s="86"/>
      <c r="C7" s="151" t="s">
        <v>485</v>
      </c>
      <c r="D7" s="162"/>
      <c r="E7" s="166"/>
      <c r="F7" s="166"/>
      <c r="G7" s="166"/>
      <c r="H7" s="348"/>
      <c r="I7" s="348"/>
      <c r="J7" s="348"/>
      <c r="K7" s="348"/>
      <c r="L7" s="348"/>
      <c r="M7" s="348"/>
      <c r="N7" s="60"/>
    </row>
    <row r="8" spans="1:14" s="106" customFormat="1" ht="16.5" customHeight="1">
      <c r="A8" s="103">
        <v>8</v>
      </c>
      <c r="B8" s="86"/>
      <c r="C8" s="184"/>
      <c r="D8" s="162"/>
      <c r="E8" s="174" t="s">
        <v>484</v>
      </c>
      <c r="F8" s="166"/>
      <c r="G8" s="166"/>
      <c r="H8" s="348" t="s">
        <v>296</v>
      </c>
      <c r="I8" s="348"/>
      <c r="J8" s="348"/>
      <c r="K8" s="348"/>
      <c r="L8" s="348"/>
      <c r="M8" s="348"/>
      <c r="N8" s="60"/>
    </row>
    <row r="9" spans="1:14" ht="12.75" customHeight="1">
      <c r="A9" s="103">
        <v>9</v>
      </c>
      <c r="B9" s="86"/>
      <c r="C9" s="166"/>
      <c r="D9" s="166"/>
      <c r="E9" s="166"/>
      <c r="F9" s="166"/>
      <c r="G9" s="166"/>
      <c r="H9" s="186" t="s">
        <v>245</v>
      </c>
      <c r="I9" s="186" t="s">
        <v>467</v>
      </c>
      <c r="J9" s="186" t="s">
        <v>468</v>
      </c>
      <c r="K9" s="186" t="s">
        <v>469</v>
      </c>
      <c r="L9" s="186" t="s">
        <v>470</v>
      </c>
      <c r="M9" s="186" t="s">
        <v>471</v>
      </c>
      <c r="N9" s="59"/>
    </row>
    <row r="10" spans="1:14" ht="12.75" customHeight="1">
      <c r="A10" s="83">
        <v>10</v>
      </c>
      <c r="B10" s="86"/>
      <c r="C10" s="163"/>
      <c r="D10" s="163"/>
      <c r="E10" s="163"/>
      <c r="F10" s="174"/>
      <c r="G10" s="279" t="str">
        <f>IF(ISNUMBER(CoverSheet!$C$12),"for year ended","")</f>
        <v>for year ended</v>
      </c>
      <c r="H10" s="187">
        <f>IF(ISNUMBER(CoverSheet!$C$12),DATE(YEAR(CoverSheet!$C$12),MONTH(CoverSheet!$C$12),DAY(CoverSheet!$C$12))-1,"")</f>
        <v>41729</v>
      </c>
      <c r="I10" s="187">
        <f>IF(ISNUMBER(CoverSheet!$C$12),DATE(YEAR(CoverSheet!$C$12)+1,MONTH(CoverSheet!$C$12),DAY(CoverSheet!$C$12))-1,"")</f>
        <v>42094</v>
      </c>
      <c r="J10" s="187">
        <f>IF(ISNUMBER(CoverSheet!$C$12),DATE(YEAR(CoverSheet!$C$12)+2,MONTH(CoverSheet!$C$12),DAY(CoverSheet!$C$12))-1,"")</f>
        <v>42460</v>
      </c>
      <c r="K10" s="187">
        <f>IF(ISNUMBER(CoverSheet!$C$12),DATE(YEAR(CoverSheet!$C$12)+3,MONTH(CoverSheet!$C$12),DAY(CoverSheet!$C$12))-1,"")</f>
        <v>42825</v>
      </c>
      <c r="L10" s="187">
        <f>IF(ISNUMBER(CoverSheet!$C$12),DATE(YEAR(CoverSheet!$C$12)+4,MONTH(CoverSheet!$C$12),DAY(CoverSheet!$C$12))-1,"")</f>
        <v>43190</v>
      </c>
      <c r="M10" s="187">
        <f>IF(ISNUMBER(CoverSheet!$C$12),DATE(YEAR(CoverSheet!$C$12)+5,MONTH(CoverSheet!$C$12),DAY(CoverSheet!$C$12))-1,"")</f>
        <v>43555</v>
      </c>
      <c r="N10" s="60"/>
    </row>
    <row r="11" spans="1:14" s="117" customFormat="1" ht="17.25" customHeight="1">
      <c r="A11" s="103">
        <v>11</v>
      </c>
      <c r="B11" s="86"/>
      <c r="C11" s="163"/>
      <c r="D11" s="163"/>
      <c r="E11" s="163"/>
      <c r="F11" s="174" t="s">
        <v>527</v>
      </c>
      <c r="G11" s="282"/>
      <c r="H11" s="104"/>
      <c r="I11" s="187"/>
      <c r="J11" s="187"/>
      <c r="K11" s="187"/>
      <c r="L11" s="187"/>
      <c r="M11" s="187"/>
      <c r="N11" s="60"/>
    </row>
    <row r="12" spans="1:14" ht="15" customHeight="1">
      <c r="A12" s="83">
        <v>12</v>
      </c>
      <c r="B12" s="86"/>
      <c r="C12" s="336"/>
      <c r="D12" s="336"/>
      <c r="E12" s="163"/>
      <c r="F12" s="294" t="s">
        <v>672</v>
      </c>
      <c r="G12" s="107"/>
      <c r="H12" s="293">
        <v>7375</v>
      </c>
      <c r="I12" s="296">
        <v>8201.9629323531008</v>
      </c>
      <c r="J12" s="296">
        <v>9121.6536872805809</v>
      </c>
      <c r="K12" s="296">
        <v>10144.469888113534</v>
      </c>
      <c r="L12" s="296">
        <v>11281.975049583649</v>
      </c>
      <c r="M12" s="296">
        <v>12547.029309887137</v>
      </c>
      <c r="N12" s="60"/>
    </row>
    <row r="13" spans="1:14" ht="15" customHeight="1">
      <c r="A13" s="83">
        <v>13</v>
      </c>
      <c r="B13" s="86"/>
      <c r="C13" s="336"/>
      <c r="D13" s="336"/>
      <c r="E13" s="163"/>
      <c r="F13" s="294" t="s">
        <v>673</v>
      </c>
      <c r="G13" s="166"/>
      <c r="H13" s="293">
        <v>21</v>
      </c>
      <c r="I13" s="296">
        <v>30.274999999999999</v>
      </c>
      <c r="J13" s="296">
        <v>43.646458333333328</v>
      </c>
      <c r="K13" s="296">
        <v>62.923644097222216</v>
      </c>
      <c r="L13" s="296">
        <v>90.71492024016203</v>
      </c>
      <c r="M13" s="296">
        <v>130.78067667956694</v>
      </c>
      <c r="N13" s="60"/>
    </row>
    <row r="14" spans="1:14" ht="15" customHeight="1">
      <c r="A14" s="83">
        <v>14</v>
      </c>
      <c r="B14" s="86"/>
      <c r="C14" s="336"/>
      <c r="D14" s="336"/>
      <c r="E14" s="163"/>
      <c r="F14" s="295" t="s">
        <v>674</v>
      </c>
      <c r="G14" s="166"/>
      <c r="H14" s="293">
        <v>21132</v>
      </c>
      <c r="I14" s="296">
        <v>20603.439376344551</v>
      </c>
      <c r="J14" s="296">
        <v>20088.099287086181</v>
      </c>
      <c r="K14" s="296">
        <v>19585.649055814421</v>
      </c>
      <c r="L14" s="296">
        <v>19095.766277107341</v>
      </c>
      <c r="M14" s="296">
        <v>18618.136609654826</v>
      </c>
      <c r="N14" s="60"/>
    </row>
    <row r="15" spans="1:14" s="289" customFormat="1" ht="15" customHeight="1">
      <c r="A15" s="290"/>
      <c r="B15" s="291" t="s">
        <v>608</v>
      </c>
      <c r="C15" s="292"/>
      <c r="D15" s="288"/>
      <c r="E15" s="288"/>
      <c r="F15" s="295" t="s">
        <v>675</v>
      </c>
      <c r="G15" s="166"/>
      <c r="H15" s="293">
        <v>81</v>
      </c>
      <c r="I15" s="296">
        <v>85.433016983016998</v>
      </c>
      <c r="J15" s="296">
        <v>90.108646800252714</v>
      </c>
      <c r="K15" s="296">
        <v>95.04016731361321</v>
      </c>
      <c r="L15" s="296">
        <v>100.24158306386042</v>
      </c>
      <c r="M15" s="296">
        <v>105.72766504073205</v>
      </c>
      <c r="N15" s="60"/>
    </row>
    <row r="16" spans="1:14" s="289" customFormat="1" ht="15" customHeight="1">
      <c r="A16" s="290"/>
      <c r="B16" s="291" t="s">
        <v>608</v>
      </c>
      <c r="C16" s="292"/>
      <c r="D16" s="288"/>
      <c r="E16" s="288"/>
      <c r="F16" s="295" t="s">
        <v>676</v>
      </c>
      <c r="G16" s="166"/>
      <c r="H16" s="293">
        <v>1086</v>
      </c>
      <c r="I16" s="296">
        <v>1151.7783945767221</v>
      </c>
      <c r="J16" s="296">
        <v>1221.5409486314286</v>
      </c>
      <c r="K16" s="296">
        <v>1295.5289804092386</v>
      </c>
      <c r="L16" s="296">
        <v>1373.9984246624037</v>
      </c>
      <c r="M16" s="296">
        <v>1457.220717963728</v>
      </c>
      <c r="N16" s="60"/>
    </row>
    <row r="17" spans="1:14" s="289" customFormat="1" ht="15" customHeight="1">
      <c r="A17" s="290"/>
      <c r="B17" s="291" t="s">
        <v>608</v>
      </c>
      <c r="C17" s="292"/>
      <c r="D17" s="288"/>
      <c r="E17" s="288"/>
      <c r="F17" s="295" t="s">
        <v>677</v>
      </c>
      <c r="G17" s="166"/>
      <c r="H17" s="293">
        <v>20</v>
      </c>
      <c r="I17" s="296">
        <v>27.569444444444446</v>
      </c>
      <c r="J17" s="296">
        <v>38.003713348765437</v>
      </c>
      <c r="K17" s="296">
        <v>52.387063192569023</v>
      </c>
      <c r="L17" s="296">
        <v>72.214111414756616</v>
      </c>
      <c r="M17" s="296">
        <v>99.5451466377027</v>
      </c>
      <c r="N17" s="60"/>
    </row>
    <row r="18" spans="1:14" s="289" customFormat="1" ht="15" customHeight="1">
      <c r="A18" s="290"/>
      <c r="B18" s="291" t="s">
        <v>608</v>
      </c>
      <c r="C18" s="292"/>
      <c r="D18" s="288"/>
      <c r="E18" s="288"/>
      <c r="F18" s="294" t="s">
        <v>678</v>
      </c>
      <c r="G18" s="166"/>
      <c r="H18" s="293">
        <v>1453</v>
      </c>
      <c r="I18" s="296">
        <v>1496.6490617286679</v>
      </c>
      <c r="J18" s="296">
        <v>1541.6093695618047</v>
      </c>
      <c r="K18" s="296">
        <v>1587.9203141822425</v>
      </c>
      <c r="L18" s="296">
        <v>1635.6224695944561</v>
      </c>
      <c r="M18" s="296">
        <v>1684.7576286723122</v>
      </c>
      <c r="N18" s="60"/>
    </row>
    <row r="19" spans="1:14" s="289" customFormat="1" ht="15" customHeight="1">
      <c r="A19" s="290"/>
      <c r="B19" s="291" t="s">
        <v>608</v>
      </c>
      <c r="C19" s="292"/>
      <c r="D19" s="288"/>
      <c r="E19" s="288"/>
      <c r="F19" s="294" t="s">
        <v>679</v>
      </c>
      <c r="G19" s="166"/>
      <c r="H19" s="293">
        <v>137</v>
      </c>
      <c r="I19" s="296">
        <v>136.77409436327861</v>
      </c>
      <c r="J19" s="296">
        <v>136.5485612328105</v>
      </c>
      <c r="K19" s="296">
        <v>136.32339999435291</v>
      </c>
      <c r="L19" s="296">
        <v>136.09861003467589</v>
      </c>
      <c r="M19" s="296">
        <v>135.87419074156068</v>
      </c>
      <c r="N19" s="60"/>
    </row>
    <row r="20" spans="1:14" ht="15" customHeight="1">
      <c r="A20" s="83">
        <v>15</v>
      </c>
      <c r="B20" s="86"/>
      <c r="C20" s="336"/>
      <c r="D20" s="336"/>
      <c r="E20" s="163"/>
      <c r="F20" s="294" t="s">
        <v>680</v>
      </c>
      <c r="G20" s="166"/>
      <c r="H20" s="293">
        <v>10</v>
      </c>
      <c r="I20" s="296">
        <v>10</v>
      </c>
      <c r="J20" s="296">
        <v>10</v>
      </c>
      <c r="K20" s="296">
        <v>10</v>
      </c>
      <c r="L20" s="296">
        <v>10</v>
      </c>
      <c r="M20" s="296">
        <v>10</v>
      </c>
      <c r="N20" s="60"/>
    </row>
    <row r="21" spans="1:14" ht="15" customHeight="1" thickBot="1">
      <c r="A21" s="83">
        <v>16</v>
      </c>
      <c r="B21" s="86"/>
      <c r="C21" s="336"/>
      <c r="D21" s="336"/>
      <c r="E21" s="163"/>
      <c r="F21" s="294" t="s">
        <v>681</v>
      </c>
      <c r="G21" s="166"/>
      <c r="H21" s="293">
        <v>4</v>
      </c>
      <c r="I21" s="296">
        <v>5</v>
      </c>
      <c r="J21" s="296">
        <v>5</v>
      </c>
      <c r="K21" s="296">
        <v>5</v>
      </c>
      <c r="L21" s="296">
        <v>5</v>
      </c>
      <c r="M21" s="296">
        <v>5</v>
      </c>
      <c r="N21" s="60"/>
    </row>
    <row r="22" spans="1:14" ht="15" customHeight="1" thickBot="1">
      <c r="A22" s="83">
        <v>17</v>
      </c>
      <c r="B22" s="86"/>
      <c r="C22" s="163"/>
      <c r="D22" s="163"/>
      <c r="E22" s="161" t="s">
        <v>69</v>
      </c>
      <c r="F22" s="244"/>
      <c r="G22" s="166"/>
      <c r="H22" s="258">
        <f t="shared" ref="H22:M22" si="0">SUM(H12:H21)</f>
        <v>31319</v>
      </c>
      <c r="I22" s="258">
        <f t="shared" si="0"/>
        <v>31748.881320793786</v>
      </c>
      <c r="J22" s="258">
        <f t="shared" si="0"/>
        <v>32296.210672275156</v>
      </c>
      <c r="K22" s="258">
        <f t="shared" si="0"/>
        <v>32975.242513117199</v>
      </c>
      <c r="L22" s="258">
        <f t="shared" si="0"/>
        <v>33801.631445701307</v>
      </c>
      <c r="M22" s="258">
        <f t="shared" si="0"/>
        <v>34794.071945277574</v>
      </c>
      <c r="N22" s="60"/>
    </row>
    <row r="23" spans="1:14">
      <c r="A23" s="83">
        <v>18</v>
      </c>
      <c r="B23" s="86"/>
      <c r="C23" s="163"/>
      <c r="D23" s="163"/>
      <c r="E23" s="163"/>
      <c r="F23" s="148" t="s">
        <v>255</v>
      </c>
      <c r="G23" s="166"/>
      <c r="H23" s="162"/>
      <c r="I23" s="162"/>
      <c r="J23" s="166"/>
      <c r="K23" s="162"/>
      <c r="L23" s="162"/>
      <c r="M23" s="162"/>
      <c r="N23" s="60"/>
    </row>
    <row r="24" spans="1:14" ht="15.75">
      <c r="A24" s="83">
        <v>19</v>
      </c>
      <c r="B24" s="86"/>
      <c r="C24" s="163"/>
      <c r="D24" s="159" t="s">
        <v>504</v>
      </c>
      <c r="E24" s="163"/>
      <c r="F24" s="163"/>
      <c r="G24" s="166"/>
      <c r="H24" s="162"/>
      <c r="I24" s="162"/>
      <c r="J24" s="166"/>
      <c r="K24" s="162"/>
      <c r="L24" s="162"/>
      <c r="M24" s="162"/>
      <c r="N24" s="60"/>
    </row>
    <row r="25" spans="1:14" ht="15" customHeight="1">
      <c r="A25" s="83">
        <v>20</v>
      </c>
      <c r="B25" s="86"/>
      <c r="C25" s="163"/>
      <c r="D25" s="163"/>
      <c r="E25" s="163"/>
      <c r="F25" s="163" t="s">
        <v>296</v>
      </c>
      <c r="G25" s="166"/>
      <c r="H25" s="296">
        <v>38</v>
      </c>
      <c r="I25" s="296">
        <v>125.36111111111111</v>
      </c>
      <c r="J25" s="296">
        <v>418.99151234567904</v>
      </c>
      <c r="K25" s="296">
        <v>1405.9159164951991</v>
      </c>
      <c r="L25" s="296">
        <v>2029.0978867420783</v>
      </c>
      <c r="M25" s="296">
        <v>2088.6443167166544</v>
      </c>
      <c r="N25" s="60"/>
    </row>
    <row r="26" spans="1:14" ht="15" customHeight="1">
      <c r="A26" s="83">
        <v>21</v>
      </c>
      <c r="B26" s="86"/>
      <c r="C26" s="163"/>
      <c r="D26" s="163"/>
      <c r="E26" s="163"/>
      <c r="F26" s="163" t="s">
        <v>511</v>
      </c>
      <c r="G26" s="166"/>
      <c r="H26" s="296">
        <v>9.1357999999999997</v>
      </c>
      <c r="I26" s="296">
        <v>9.4498885125075311</v>
      </c>
      <c r="J26" s="296">
        <v>10.490424695774953</v>
      </c>
      <c r="K26" s="296">
        <v>13.937591674423286</v>
      </c>
      <c r="L26" s="296">
        <v>16.163400461537016</v>
      </c>
      <c r="M26" s="296">
        <v>16.373723112505296</v>
      </c>
      <c r="N26" s="60"/>
    </row>
    <row r="27" spans="1:14" ht="29.25" customHeight="1">
      <c r="A27" s="83">
        <v>22</v>
      </c>
      <c r="B27" s="86"/>
      <c r="C27" s="151" t="s">
        <v>510</v>
      </c>
      <c r="D27" s="162"/>
      <c r="E27" s="166"/>
      <c r="F27" s="166"/>
      <c r="G27" s="166"/>
      <c r="H27" s="348"/>
      <c r="I27" s="348"/>
      <c r="J27" s="348"/>
      <c r="K27" s="348"/>
      <c r="L27" s="348"/>
      <c r="M27" s="348"/>
      <c r="N27" s="60"/>
    </row>
    <row r="28" spans="1:14" ht="12.75" customHeight="1">
      <c r="A28" s="83">
        <v>23</v>
      </c>
      <c r="B28" s="86"/>
      <c r="C28" s="163"/>
      <c r="D28" s="163"/>
      <c r="E28" s="163"/>
      <c r="F28" s="174"/>
      <c r="G28" s="166"/>
      <c r="H28" s="186" t="s">
        <v>245</v>
      </c>
      <c r="I28" s="186" t="s">
        <v>467</v>
      </c>
      <c r="J28" s="186" t="s">
        <v>468</v>
      </c>
      <c r="K28" s="186" t="s">
        <v>469</v>
      </c>
      <c r="L28" s="186" t="s">
        <v>470</v>
      </c>
      <c r="M28" s="186" t="s">
        <v>471</v>
      </c>
      <c r="N28" s="60"/>
    </row>
    <row r="29" spans="1:14" ht="15.75">
      <c r="A29" s="83">
        <v>24</v>
      </c>
      <c r="B29" s="86"/>
      <c r="C29" s="163"/>
      <c r="D29" s="159" t="s">
        <v>297</v>
      </c>
      <c r="E29" s="163"/>
      <c r="F29" s="163"/>
      <c r="G29" s="279" t="str">
        <f>IF(ISNUMBER(CoverSheet!$C$12),"for year ended","")</f>
        <v>for year ended</v>
      </c>
      <c r="H29" s="187">
        <f>IF(ISNUMBER(CoverSheet!$C$12),DATE(YEAR(CoverSheet!$C$12),MONTH(CoverSheet!$C$12),DAY(CoverSheet!$C$12))-1,"")</f>
        <v>41729</v>
      </c>
      <c r="I29" s="187">
        <f>IF(ISNUMBER(CoverSheet!$C$12),DATE(YEAR(CoverSheet!$C$12)+1,MONTH(CoverSheet!$C$12),DAY(CoverSheet!$C$12))-1,"")</f>
        <v>42094</v>
      </c>
      <c r="J29" s="187">
        <f>IF(ISNUMBER(CoverSheet!$C$12),DATE(YEAR(CoverSheet!$C$12)+2,MONTH(CoverSheet!$C$12),DAY(CoverSheet!$C$12))-1,"")</f>
        <v>42460</v>
      </c>
      <c r="K29" s="187">
        <f>IF(ISNUMBER(CoverSheet!$C$12),DATE(YEAR(CoverSheet!$C$12)+3,MONTH(CoverSheet!$C$12),DAY(CoverSheet!$C$12))-1,"")</f>
        <v>42825</v>
      </c>
      <c r="L29" s="187">
        <f>IF(ISNUMBER(CoverSheet!$C$12),DATE(YEAR(CoverSheet!$C$12)+4,MONTH(CoverSheet!$C$12),DAY(CoverSheet!$C$12))-1,"")</f>
        <v>43190</v>
      </c>
      <c r="M29" s="187">
        <f>IF(ISNUMBER(CoverSheet!$C$12),DATE(YEAR(CoverSheet!$C$12)+5,MONTH(CoverSheet!$C$12),DAY(CoverSheet!$C$12))-1,"")</f>
        <v>43555</v>
      </c>
      <c r="N29" s="59"/>
    </row>
    <row r="30" spans="1:14" ht="15" customHeight="1">
      <c r="A30" s="83">
        <v>25</v>
      </c>
      <c r="B30" s="86"/>
      <c r="C30" s="163"/>
      <c r="D30" s="163"/>
      <c r="E30" s="163"/>
      <c r="F30" s="163" t="s">
        <v>74</v>
      </c>
      <c r="G30" s="107"/>
      <c r="H30" s="296">
        <v>129.30199999999999</v>
      </c>
      <c r="I30" s="296">
        <v>132.07400000000001</v>
      </c>
      <c r="J30" s="296">
        <v>134.846</v>
      </c>
      <c r="K30" s="296">
        <v>137.61799999999999</v>
      </c>
      <c r="L30" s="296">
        <v>140.39000000000001</v>
      </c>
      <c r="M30" s="296">
        <v>143.16200000000001</v>
      </c>
      <c r="N30" s="59"/>
    </row>
    <row r="31" spans="1:14" ht="15" customHeight="1" thickBot="1">
      <c r="A31" s="83">
        <v>26</v>
      </c>
      <c r="B31" s="86"/>
      <c r="C31" s="163"/>
      <c r="D31" s="165" t="s">
        <v>6</v>
      </c>
      <c r="E31" s="163"/>
      <c r="F31" s="163" t="s">
        <v>505</v>
      </c>
      <c r="G31" s="166"/>
      <c r="H31" s="296">
        <v>6.74</v>
      </c>
      <c r="I31" s="296">
        <v>6.74</v>
      </c>
      <c r="J31" s="296">
        <v>6.74</v>
      </c>
      <c r="K31" s="296">
        <v>6.74</v>
      </c>
      <c r="L31" s="296">
        <v>6.74</v>
      </c>
      <c r="M31" s="296">
        <v>6.74</v>
      </c>
      <c r="N31" s="59"/>
    </row>
    <row r="32" spans="1:14" ht="15" customHeight="1" thickBot="1">
      <c r="A32" s="83">
        <v>27</v>
      </c>
      <c r="B32" s="86"/>
      <c r="C32" s="163"/>
      <c r="D32" s="165"/>
      <c r="E32" s="105" t="s">
        <v>478</v>
      </c>
      <c r="F32" s="163"/>
      <c r="G32" s="166"/>
      <c r="H32" s="258">
        <f t="shared" ref="H32:M32" si="1">H30+H31</f>
        <v>136.042</v>
      </c>
      <c r="I32" s="258">
        <f t="shared" si="1"/>
        <v>138.81400000000002</v>
      </c>
      <c r="J32" s="258">
        <f t="shared" si="1"/>
        <v>141.58600000000001</v>
      </c>
      <c r="K32" s="258">
        <f t="shared" si="1"/>
        <v>144.358</v>
      </c>
      <c r="L32" s="258">
        <f t="shared" si="1"/>
        <v>147.13000000000002</v>
      </c>
      <c r="M32" s="258">
        <f t="shared" si="1"/>
        <v>149.90200000000002</v>
      </c>
      <c r="N32" s="59"/>
    </row>
    <row r="33" spans="1:14" ht="15" customHeight="1" thickBot="1">
      <c r="A33" s="83">
        <v>28</v>
      </c>
      <c r="B33" s="86"/>
      <c r="C33" s="163"/>
      <c r="D33" s="165" t="s">
        <v>5</v>
      </c>
      <c r="E33" s="163"/>
      <c r="F33" s="163" t="s">
        <v>75</v>
      </c>
      <c r="G33" s="166"/>
      <c r="H33" s="251">
        <v>0</v>
      </c>
      <c r="I33" s="251">
        <v>0</v>
      </c>
      <c r="J33" s="251">
        <v>0</v>
      </c>
      <c r="K33" s="251">
        <v>0</v>
      </c>
      <c r="L33" s="251">
        <v>0</v>
      </c>
      <c r="M33" s="251">
        <v>0</v>
      </c>
      <c r="N33" s="59"/>
    </row>
    <row r="34" spans="1:14" ht="15" customHeight="1" thickBot="1">
      <c r="A34" s="83">
        <v>29</v>
      </c>
      <c r="B34" s="86"/>
      <c r="C34" s="163"/>
      <c r="D34" s="163"/>
      <c r="E34" s="105" t="s">
        <v>500</v>
      </c>
      <c r="F34" s="163"/>
      <c r="G34" s="166"/>
      <c r="H34" s="258">
        <f t="shared" ref="H34:M34" si="2">H32-H33</f>
        <v>136.042</v>
      </c>
      <c r="I34" s="258">
        <f t="shared" si="2"/>
        <v>138.81400000000002</v>
      </c>
      <c r="J34" s="258">
        <f t="shared" si="2"/>
        <v>141.58600000000001</v>
      </c>
      <c r="K34" s="258">
        <f t="shared" si="2"/>
        <v>144.358</v>
      </c>
      <c r="L34" s="258">
        <f t="shared" si="2"/>
        <v>147.13000000000002</v>
      </c>
      <c r="M34" s="258">
        <f t="shared" si="2"/>
        <v>149.90200000000002</v>
      </c>
      <c r="N34" s="59"/>
    </row>
    <row r="35" spans="1:14" ht="30" customHeight="1">
      <c r="A35" s="83">
        <v>30</v>
      </c>
      <c r="B35" s="86"/>
      <c r="C35" s="163"/>
      <c r="D35" s="159" t="s">
        <v>304</v>
      </c>
      <c r="E35" s="163"/>
      <c r="F35" s="163"/>
      <c r="G35" s="166"/>
      <c r="H35" s="166"/>
      <c r="I35" s="166"/>
      <c r="J35" s="166"/>
      <c r="K35" s="166"/>
      <c r="L35" s="166"/>
      <c r="M35" s="166"/>
      <c r="N35" s="59"/>
    </row>
    <row r="36" spans="1:14" ht="15" customHeight="1">
      <c r="A36" s="83">
        <v>31</v>
      </c>
      <c r="B36" s="86"/>
      <c r="C36" s="163"/>
      <c r="D36" s="163"/>
      <c r="E36" s="163"/>
      <c r="F36" s="163" t="s">
        <v>76</v>
      </c>
      <c r="G36" s="166"/>
      <c r="H36" s="296">
        <v>752.83296217088423</v>
      </c>
      <c r="I36" s="296">
        <v>768.97233334176883</v>
      </c>
      <c r="J36" s="296">
        <v>785.11170451265309</v>
      </c>
      <c r="K36" s="296">
        <v>801.25107568353735</v>
      </c>
      <c r="L36" s="296">
        <v>817.39044685442184</v>
      </c>
      <c r="M36" s="296">
        <v>833.5298180253061</v>
      </c>
      <c r="N36" s="59"/>
    </row>
    <row r="37" spans="1:14" ht="15" customHeight="1">
      <c r="A37" s="83">
        <v>32</v>
      </c>
      <c r="B37" s="86"/>
      <c r="C37" s="163"/>
      <c r="D37" s="165" t="s">
        <v>5</v>
      </c>
      <c r="E37" s="163"/>
      <c r="F37" s="163" t="s">
        <v>77</v>
      </c>
      <c r="G37" s="166"/>
      <c r="H37" s="296">
        <v>19.975392121330909</v>
      </c>
      <c r="I37" s="296">
        <v>20.403628242661824</v>
      </c>
      <c r="J37" s="296">
        <v>20.831864363992732</v>
      </c>
      <c r="K37" s="296">
        <v>21.26010048532364</v>
      </c>
      <c r="L37" s="296">
        <v>21.688336606654556</v>
      </c>
      <c r="M37" s="296">
        <v>22.116572727985464</v>
      </c>
      <c r="N37" s="59"/>
    </row>
    <row r="38" spans="1:14" ht="15" customHeight="1">
      <c r="A38" s="83">
        <v>33</v>
      </c>
      <c r="B38" s="86"/>
      <c r="C38" s="163"/>
      <c r="D38" s="165" t="s">
        <v>6</v>
      </c>
      <c r="E38" s="163"/>
      <c r="F38" s="163" t="s">
        <v>506</v>
      </c>
      <c r="G38" s="166"/>
      <c r="H38" s="296">
        <v>33.894067232118857</v>
      </c>
      <c r="I38" s="296">
        <v>34.620694464237729</v>
      </c>
      <c r="J38" s="296">
        <v>35.347321696356595</v>
      </c>
      <c r="K38" s="296">
        <v>36.073948928475453</v>
      </c>
      <c r="L38" s="296">
        <v>36.800576160594325</v>
      </c>
      <c r="M38" s="296">
        <v>37.527203392713183</v>
      </c>
      <c r="N38" s="59"/>
    </row>
    <row r="39" spans="1:14" ht="15" customHeight="1" thickBot="1">
      <c r="A39" s="83">
        <v>34</v>
      </c>
      <c r="B39" s="86"/>
      <c r="C39" s="163"/>
      <c r="D39" s="165" t="s">
        <v>5</v>
      </c>
      <c r="E39" s="163"/>
      <c r="F39" s="163" t="s">
        <v>78</v>
      </c>
      <c r="G39" s="166"/>
      <c r="H39" s="296">
        <v>0</v>
      </c>
      <c r="I39" s="296">
        <v>0</v>
      </c>
      <c r="J39" s="296">
        <v>0</v>
      </c>
      <c r="K39" s="296">
        <v>0</v>
      </c>
      <c r="L39" s="296">
        <v>0</v>
      </c>
      <c r="M39" s="296">
        <v>0</v>
      </c>
      <c r="N39" s="59"/>
    </row>
    <row r="40" spans="1:14" ht="15" customHeight="1" thickBot="1">
      <c r="A40" s="103">
        <v>35</v>
      </c>
      <c r="B40" s="86"/>
      <c r="C40" s="163"/>
      <c r="D40" s="163"/>
      <c r="E40" s="105" t="s">
        <v>512</v>
      </c>
      <c r="F40" s="163"/>
      <c r="G40" s="166"/>
      <c r="H40" s="258">
        <f t="shared" ref="H40:M40" si="3">H36-H37+H38-H39</f>
        <v>766.75163728167217</v>
      </c>
      <c r="I40" s="258">
        <f t="shared" si="3"/>
        <v>783.18939956334475</v>
      </c>
      <c r="J40" s="258">
        <f t="shared" si="3"/>
        <v>799.62716184501699</v>
      </c>
      <c r="K40" s="258">
        <f t="shared" si="3"/>
        <v>816.06492412668922</v>
      </c>
      <c r="L40" s="258">
        <f t="shared" si="3"/>
        <v>832.50268640836168</v>
      </c>
      <c r="M40" s="258">
        <f t="shared" si="3"/>
        <v>848.9404486900338</v>
      </c>
      <c r="N40" s="59"/>
    </row>
    <row r="41" spans="1:14" s="111" customFormat="1" ht="15" customHeight="1" thickBot="1">
      <c r="A41" s="103">
        <v>36</v>
      </c>
      <c r="B41" s="86"/>
      <c r="C41" s="163"/>
      <c r="D41" s="165" t="s">
        <v>5</v>
      </c>
      <c r="E41" s="163"/>
      <c r="F41" s="163" t="s">
        <v>513</v>
      </c>
      <c r="G41" s="166"/>
      <c r="H41" s="296">
        <v>720.41616880699905</v>
      </c>
      <c r="I41" s="296">
        <v>735.86058281399835</v>
      </c>
      <c r="J41" s="251">
        <v>751.30499682099742</v>
      </c>
      <c r="K41" s="251">
        <v>766.74941082799648</v>
      </c>
      <c r="L41" s="251">
        <v>782.19382483499578</v>
      </c>
      <c r="M41" s="251">
        <v>797.63823884199485</v>
      </c>
      <c r="N41" s="59"/>
    </row>
    <row r="42" spans="1:14" s="111" customFormat="1" ht="15" customHeight="1" thickBot="1">
      <c r="A42" s="103">
        <v>37</v>
      </c>
      <c r="B42" s="86"/>
      <c r="C42" s="163"/>
      <c r="D42" s="163"/>
      <c r="E42" s="105" t="s">
        <v>514</v>
      </c>
      <c r="F42" s="163"/>
      <c r="G42" s="166"/>
      <c r="H42" s="258">
        <f t="shared" ref="H42:M42" si="4">H40-H41</f>
        <v>46.335468474673121</v>
      </c>
      <c r="I42" s="258">
        <f t="shared" si="4"/>
        <v>47.328816749346402</v>
      </c>
      <c r="J42" s="258">
        <f t="shared" si="4"/>
        <v>48.322165024019569</v>
      </c>
      <c r="K42" s="258">
        <f t="shared" si="4"/>
        <v>49.315513298692736</v>
      </c>
      <c r="L42" s="258">
        <f t="shared" si="4"/>
        <v>50.308861573365903</v>
      </c>
      <c r="M42" s="258">
        <f t="shared" si="4"/>
        <v>51.302209848038956</v>
      </c>
      <c r="N42" s="59"/>
    </row>
    <row r="43" spans="1:14" ht="12.75" customHeight="1" thickBot="1">
      <c r="A43" s="103">
        <v>38</v>
      </c>
      <c r="B43" s="86"/>
      <c r="C43" s="163"/>
      <c r="D43" s="163"/>
      <c r="E43" s="163"/>
      <c r="F43" s="163"/>
      <c r="G43" s="166"/>
      <c r="H43" s="166"/>
      <c r="I43" s="166"/>
      <c r="J43" s="166"/>
      <c r="K43" s="166"/>
      <c r="L43" s="166"/>
      <c r="M43" s="166"/>
      <c r="N43" s="59"/>
    </row>
    <row r="44" spans="1:14" ht="15" customHeight="1" thickBot="1">
      <c r="A44" s="103">
        <v>39</v>
      </c>
      <c r="B44" s="86"/>
      <c r="C44" s="163"/>
      <c r="D44" s="163"/>
      <c r="E44" s="105" t="s">
        <v>79</v>
      </c>
      <c r="F44" s="163"/>
      <c r="G44" s="166"/>
      <c r="H44" s="260">
        <f t="shared" ref="H44:M44" si="5">IF(H34&lt;&gt;0,H40/(H34*8760)*1000,0)</f>
        <v>0.64339487597275746</v>
      </c>
      <c r="I44" s="260">
        <f t="shared" si="5"/>
        <v>0.64406459433886587</v>
      </c>
      <c r="J44" s="260">
        <f t="shared" si="5"/>
        <v>0.64470808893552167</v>
      </c>
      <c r="K44" s="260">
        <f t="shared" si="5"/>
        <v>0.6453268704297247</v>
      </c>
      <c r="L44" s="260">
        <f t="shared" si="5"/>
        <v>0.64592233564170221</v>
      </c>
      <c r="M44" s="260">
        <f t="shared" si="5"/>
        <v>0.64649577807122705</v>
      </c>
      <c r="N44" s="59"/>
    </row>
    <row r="45" spans="1:14" s="111" customFormat="1" ht="15" customHeight="1" thickBot="1">
      <c r="A45" s="103">
        <v>40</v>
      </c>
      <c r="B45" s="86"/>
      <c r="C45" s="163"/>
      <c r="D45" s="163"/>
      <c r="E45" s="105" t="s">
        <v>515</v>
      </c>
      <c r="F45" s="163"/>
      <c r="G45" s="166"/>
      <c r="H45" s="261">
        <f t="shared" ref="H45:M45" si="6">IF(H40=0,"-",H42/H40)</f>
        <v>6.0430869947593509E-2</v>
      </c>
      <c r="I45" s="261">
        <f t="shared" si="6"/>
        <v>6.0430869947593592E-2</v>
      </c>
      <c r="J45" s="261">
        <f t="shared" si="6"/>
        <v>6.0430869947593557E-2</v>
      </c>
      <c r="K45" s="261">
        <f t="shared" si="6"/>
        <v>6.043086994759353E-2</v>
      </c>
      <c r="L45" s="261">
        <f t="shared" si="6"/>
        <v>6.0430869947593481E-2</v>
      </c>
      <c r="M45" s="261">
        <f t="shared" si="6"/>
        <v>6.0430869947593321E-2</v>
      </c>
      <c r="N45" s="59"/>
    </row>
    <row r="46" spans="1:14">
      <c r="A46" s="61"/>
      <c r="B46" s="97"/>
      <c r="C46" s="62"/>
      <c r="D46" s="62"/>
      <c r="E46" s="62"/>
      <c r="F46" s="62"/>
      <c r="G46" s="62"/>
      <c r="H46" s="62"/>
      <c r="I46" s="62"/>
      <c r="J46" s="62"/>
      <c r="K46" s="62"/>
      <c r="L46" s="62"/>
      <c r="M46" s="62"/>
      <c r="N46" s="63"/>
    </row>
  </sheetData>
  <sheetProtection formatRows="0" insertRows="0"/>
  <customSheetViews>
    <customSheetView guid="{21F2E024-704F-4E93-AC63-213755ECFFE0}" scale="70" showPageBreaks="1" showGridLines="0" printArea="1" view="pageBreakPreview">
      <pane ySplit="6" topLeftCell="A7" activePane="bottomLeft" state="frozen"/>
      <selection pane="bottomLeft" activeCell="G40" sqref="G40"/>
      <pageMargins left="0.70866141732283472" right="0.70866141732283472" top="0.74803149606299213" bottom="0.74803149606299213" header="0.31496062992125984" footer="0.31496062992125984"/>
      <pageSetup paperSize="9" scale="7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1">
    <mergeCell ref="H27:M27"/>
    <mergeCell ref="C14:D14"/>
    <mergeCell ref="C20:D20"/>
    <mergeCell ref="K2:M2"/>
    <mergeCell ref="K3:M3"/>
    <mergeCell ref="C21:D21"/>
    <mergeCell ref="C12:D12"/>
    <mergeCell ref="C13:D13"/>
    <mergeCell ref="H8:M8"/>
    <mergeCell ref="A5:M5"/>
    <mergeCell ref="H7:M7"/>
  </mergeCells>
  <dataValidations count="1">
    <dataValidation allowBlank="1" showInputMessage="1" showErrorMessage="1" prompt="Please enter text" sqref="F12:F21"/>
  </dataValidations>
  <pageMargins left="0.70866141732283472" right="0.70866141732283472" top="0.74803149606299213" bottom="0.74803149606299213" header="0.31496062992125984" footer="0.31496062992125984"/>
  <pageSetup paperSize="9" scale="62" fitToWidth="0" orientation="landscape" cellComments="asDisplayed" r:id="rId2"/>
  <headerFooter>
    <oddHeader>&amp;C&amp;"Arial"&amp;10 Commerce Commission Information Disclosure Template</oddHeader>
    <oddFooter>&amp;L&amp;"Arial,Regular" &amp;P&amp;C&amp;"Arial,Regular" &amp;F&amp;R&amp;"Arial,Regular"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92D050"/>
    <pageSetUpPr fitToPage="1"/>
  </sheetPr>
  <dimension ref="A1:N16"/>
  <sheetViews>
    <sheetView showGridLines="0" zoomScaleNormal="100" zoomScaleSheetLayoutView="70" workbookViewId="0"/>
  </sheetViews>
  <sheetFormatPr defaultColWidth="9.140625" defaultRowHeight="12.75"/>
  <cols>
    <col min="1" max="1" width="4.5703125" style="52" customWidth="1"/>
    <col min="2" max="2" width="3.28515625" style="52" customWidth="1"/>
    <col min="3" max="3" width="6.140625" style="52" customWidth="1"/>
    <col min="4" max="5" width="2.28515625" style="52" customWidth="1"/>
    <col min="6" max="6" width="41.5703125" style="52" customWidth="1"/>
    <col min="7" max="7" width="30.42578125" style="52" customWidth="1"/>
    <col min="8" max="13" width="16.140625" style="52" customWidth="1"/>
    <col min="14" max="14" width="1.7109375" style="52" customWidth="1"/>
    <col min="15" max="16384" width="9.140625" style="52"/>
  </cols>
  <sheetData>
    <row r="1" spans="1:14" ht="15" customHeight="1">
      <c r="A1" s="70"/>
      <c r="B1" s="71"/>
      <c r="C1" s="71"/>
      <c r="D1" s="71"/>
      <c r="E1" s="71"/>
      <c r="F1" s="71"/>
      <c r="G1" s="71"/>
      <c r="H1" s="71"/>
      <c r="I1" s="71"/>
      <c r="J1" s="71"/>
      <c r="K1" s="71"/>
      <c r="L1" s="71"/>
      <c r="M1" s="71"/>
      <c r="N1" s="72"/>
    </row>
    <row r="2" spans="1:14" ht="18" customHeight="1">
      <c r="A2" s="73"/>
      <c r="B2" s="121"/>
      <c r="C2" s="121"/>
      <c r="D2" s="121"/>
      <c r="E2" s="121"/>
      <c r="F2" s="121"/>
      <c r="G2" s="121"/>
      <c r="H2" s="121"/>
      <c r="I2" s="67"/>
      <c r="J2" s="84" t="s">
        <v>8</v>
      </c>
      <c r="K2" s="342" t="str">
        <f>IF(NOT(ISBLANK(CoverSheet!$C$8)),CoverSheet!$C$8,"")</f>
        <v>Alpine Energy Limited</v>
      </c>
      <c r="L2" s="342"/>
      <c r="M2" s="342"/>
      <c r="N2" s="64"/>
    </row>
    <row r="3" spans="1:14" ht="18" customHeight="1">
      <c r="A3" s="73"/>
      <c r="B3" s="121"/>
      <c r="C3" s="121"/>
      <c r="D3" s="121"/>
      <c r="E3" s="121"/>
      <c r="F3" s="121"/>
      <c r="G3" s="121"/>
      <c r="H3" s="121"/>
      <c r="I3" s="67"/>
      <c r="J3" s="84" t="s">
        <v>244</v>
      </c>
      <c r="K3" s="343" t="str">
        <f>IF(ISNUMBER(CoverSheet!$C$12),TEXT(CoverSheet!$C$12,"_([$-1409]d mmmm yyyy;_(@")&amp;" –"&amp;TEXT(DATE(YEAR(CoverSheet!$C$12)+10,MONTH(CoverSheet!$C$12),DAY(CoverSheet!$C$12)-1),"_([$-1409]d mmmm yyyy;_(@"),"")</f>
        <v xml:space="preserve"> 1 April 2014 – 31 March 2024</v>
      </c>
      <c r="L3" s="343"/>
      <c r="M3" s="343"/>
      <c r="N3" s="64"/>
    </row>
    <row r="4" spans="1:14" ht="18" customHeight="1">
      <c r="A4" s="122"/>
      <c r="B4" s="121"/>
      <c r="C4" s="121"/>
      <c r="D4" s="121"/>
      <c r="E4" s="121"/>
      <c r="F4" s="121"/>
      <c r="G4" s="121"/>
      <c r="H4" s="121"/>
      <c r="I4" s="82"/>
      <c r="J4" s="84" t="s">
        <v>71</v>
      </c>
      <c r="K4" s="349"/>
      <c r="L4" s="349"/>
      <c r="M4" s="349"/>
      <c r="N4" s="64"/>
    </row>
    <row r="5" spans="1:14" s="126" customFormat="1" ht="21">
      <c r="A5" s="131" t="s">
        <v>430</v>
      </c>
      <c r="B5" s="127"/>
      <c r="C5" s="127"/>
      <c r="D5" s="127"/>
      <c r="E5" s="127"/>
      <c r="F5" s="127"/>
      <c r="G5" s="127"/>
      <c r="H5" s="127"/>
      <c r="I5" s="82"/>
      <c r="J5" s="84"/>
      <c r="K5" s="84"/>
      <c r="L5" s="84"/>
      <c r="M5" s="84"/>
      <c r="N5" s="64"/>
    </row>
    <row r="6" spans="1:14" s="54" customFormat="1" ht="33" customHeight="1">
      <c r="A6" s="350" t="s">
        <v>516</v>
      </c>
      <c r="B6" s="351"/>
      <c r="C6" s="351"/>
      <c r="D6" s="351"/>
      <c r="E6" s="351"/>
      <c r="F6" s="351"/>
      <c r="G6" s="351"/>
      <c r="H6" s="351"/>
      <c r="I6" s="351"/>
      <c r="J6" s="351"/>
      <c r="K6" s="351"/>
      <c r="L6" s="351"/>
      <c r="M6" s="351"/>
      <c r="N6" s="85"/>
    </row>
    <row r="7" spans="1:14" ht="15" customHeight="1">
      <c r="A7" s="78" t="s">
        <v>557</v>
      </c>
      <c r="B7" s="99"/>
      <c r="C7" s="75"/>
      <c r="D7" s="121"/>
      <c r="E7" s="121"/>
      <c r="F7" s="121"/>
      <c r="G7" s="121"/>
      <c r="H7" s="121"/>
      <c r="I7" s="121"/>
      <c r="J7" s="121"/>
      <c r="K7" s="121"/>
      <c r="L7" s="121"/>
      <c r="M7" s="121"/>
      <c r="N7" s="64"/>
    </row>
    <row r="8" spans="1:14" ht="14.25" customHeight="1">
      <c r="A8" s="103">
        <v>8</v>
      </c>
      <c r="B8" s="123"/>
      <c r="C8" s="120"/>
      <c r="D8" s="120"/>
      <c r="E8" s="120"/>
      <c r="F8" s="120"/>
      <c r="G8" s="74"/>
      <c r="H8" s="74" t="s">
        <v>245</v>
      </c>
      <c r="I8" s="74" t="s">
        <v>467</v>
      </c>
      <c r="J8" s="74" t="s">
        <v>468</v>
      </c>
      <c r="K8" s="74" t="s">
        <v>469</v>
      </c>
      <c r="L8" s="74" t="s">
        <v>470</v>
      </c>
      <c r="M8" s="74" t="s">
        <v>471</v>
      </c>
      <c r="N8" s="77"/>
    </row>
    <row r="9" spans="1:14" ht="12.75" customHeight="1">
      <c r="A9" s="103">
        <v>9</v>
      </c>
      <c r="B9" s="120"/>
      <c r="C9" s="65"/>
      <c r="D9" s="120"/>
      <c r="E9" s="105"/>
      <c r="F9" s="124"/>
      <c r="G9" s="279" t="str">
        <f>IF(ISNUMBER(CoverSheet!$C$12),"for year ended","")</f>
        <v>for year ended</v>
      </c>
      <c r="H9" s="93">
        <f>IF(ISNUMBER(CoverSheet!$C$12),DATE(YEAR(CoverSheet!$C$12),MONTH(CoverSheet!$C$12),DAY(CoverSheet!$C$12))-1,"")</f>
        <v>41729</v>
      </c>
      <c r="I9" s="93">
        <f>IF(ISNUMBER(CoverSheet!$C$12),DATE(YEAR(CoverSheet!$C$12)+1,MONTH(CoverSheet!$C$12),DAY(CoverSheet!$C$12))-1,"")</f>
        <v>42094</v>
      </c>
      <c r="J9" s="93">
        <f>IF(ISNUMBER(CoverSheet!$C$12),DATE(YEAR(CoverSheet!$C$12)+2,MONTH(CoverSheet!$C$12),DAY(CoverSheet!$C$12))-1,"")</f>
        <v>42460</v>
      </c>
      <c r="K9" s="93">
        <f>IF(ISNUMBER(CoverSheet!$C$12),DATE(YEAR(CoverSheet!$C$12)+3,MONTH(CoverSheet!$C$12),DAY(CoverSheet!$C$12))-1,"")</f>
        <v>42825</v>
      </c>
      <c r="L9" s="93">
        <f>IF(ISNUMBER(CoverSheet!$C$12),DATE(YEAR(CoverSheet!$C$12)+4,MONTH(CoverSheet!$C$12),DAY(CoverSheet!$C$12))-1,"")</f>
        <v>43190</v>
      </c>
      <c r="M9" s="93">
        <f>IF(ISNUMBER(CoverSheet!$C$12),DATE(YEAR(CoverSheet!$C$12)+5,MONTH(CoverSheet!$C$12),DAY(CoverSheet!$C$12))-1,"")</f>
        <v>43555</v>
      </c>
      <c r="N9" s="59"/>
    </row>
    <row r="10" spans="1:14" s="118" customFormat="1" ht="12.75" customHeight="1">
      <c r="A10" s="103">
        <v>10</v>
      </c>
      <c r="B10" s="120"/>
      <c r="C10" s="65"/>
      <c r="D10" s="120"/>
      <c r="E10" s="105" t="s">
        <v>13</v>
      </c>
      <c r="F10" s="124"/>
      <c r="G10" s="279"/>
      <c r="H10" s="104"/>
      <c r="I10" s="93"/>
      <c r="J10" s="93"/>
      <c r="K10" s="93"/>
      <c r="L10" s="93"/>
      <c r="M10" s="93"/>
      <c r="N10" s="59"/>
    </row>
    <row r="11" spans="1:14" ht="15" customHeight="1">
      <c r="A11" s="103">
        <v>11</v>
      </c>
      <c r="B11" s="120"/>
      <c r="C11" s="76"/>
      <c r="D11" s="120"/>
      <c r="E11" s="124"/>
      <c r="F11" s="124" t="s">
        <v>11</v>
      </c>
      <c r="G11" s="107"/>
      <c r="H11" s="262">
        <v>52</v>
      </c>
      <c r="I11" s="262">
        <v>52</v>
      </c>
      <c r="J11" s="262">
        <v>49.780487804878049</v>
      </c>
      <c r="K11" s="262">
        <v>49.780487804878049</v>
      </c>
      <c r="L11" s="262">
        <v>49.780487804878049</v>
      </c>
      <c r="M11" s="262">
        <v>49.780487804878049</v>
      </c>
      <c r="N11" s="59"/>
    </row>
    <row r="12" spans="1:14" ht="15" customHeight="1">
      <c r="A12" s="103">
        <v>12</v>
      </c>
      <c r="B12" s="120"/>
      <c r="C12" s="76"/>
      <c r="D12" s="120"/>
      <c r="E12" s="124"/>
      <c r="F12" s="124" t="s">
        <v>12</v>
      </c>
      <c r="G12" s="123"/>
      <c r="H12" s="262">
        <v>112</v>
      </c>
      <c r="I12" s="262">
        <v>112</v>
      </c>
      <c r="J12" s="262">
        <v>107.21951219512196</v>
      </c>
      <c r="K12" s="262">
        <v>107.21951219512196</v>
      </c>
      <c r="L12" s="262">
        <v>107.21951219512196</v>
      </c>
      <c r="M12" s="262">
        <v>107.21951219512196</v>
      </c>
      <c r="N12" s="59"/>
    </row>
    <row r="13" spans="1:14" ht="30" customHeight="1">
      <c r="A13" s="103">
        <v>13</v>
      </c>
      <c r="B13" s="120"/>
      <c r="C13" s="124"/>
      <c r="D13" s="120"/>
      <c r="E13" s="105" t="s">
        <v>305</v>
      </c>
      <c r="F13" s="124"/>
      <c r="G13" s="120"/>
      <c r="H13" s="120"/>
      <c r="I13" s="120"/>
      <c r="J13" s="120"/>
      <c r="K13" s="120"/>
      <c r="L13" s="120"/>
      <c r="M13" s="120"/>
      <c r="N13" s="59"/>
    </row>
    <row r="14" spans="1:14" ht="15" customHeight="1">
      <c r="A14" s="103">
        <v>14</v>
      </c>
      <c r="B14" s="120"/>
      <c r="C14" s="76"/>
      <c r="D14" s="120"/>
      <c r="E14" s="124"/>
      <c r="F14" s="124" t="s">
        <v>11</v>
      </c>
      <c r="G14" s="123"/>
      <c r="H14" s="259">
        <v>0.3</v>
      </c>
      <c r="I14" s="299">
        <v>0.3</v>
      </c>
      <c r="J14" s="299">
        <v>0.28799999999999998</v>
      </c>
      <c r="K14" s="299">
        <v>0.28799999999999998</v>
      </c>
      <c r="L14" s="299">
        <v>0.28799999999999998</v>
      </c>
      <c r="M14" s="299">
        <v>0.28799999999999998</v>
      </c>
      <c r="N14" s="59"/>
    </row>
    <row r="15" spans="1:14" ht="15" customHeight="1">
      <c r="A15" s="103">
        <v>15</v>
      </c>
      <c r="B15" s="120"/>
      <c r="C15" s="76"/>
      <c r="D15" s="120"/>
      <c r="E15" s="124"/>
      <c r="F15" s="124" t="s">
        <v>12</v>
      </c>
      <c r="G15" s="123"/>
      <c r="H15" s="299">
        <v>1.39</v>
      </c>
      <c r="I15" s="299">
        <v>1.39</v>
      </c>
      <c r="J15" s="299">
        <v>1.3343999999999998</v>
      </c>
      <c r="K15" s="299">
        <v>1.3343999999999998</v>
      </c>
      <c r="L15" s="299">
        <v>1.3343999999999998</v>
      </c>
      <c r="M15" s="299">
        <v>1.3343999999999998</v>
      </c>
      <c r="N15" s="59"/>
    </row>
    <row r="16" spans="1:14">
      <c r="A16" s="61"/>
      <c r="B16" s="62"/>
      <c r="C16" s="62"/>
      <c r="D16" s="62"/>
      <c r="E16" s="62"/>
      <c r="F16" s="62"/>
      <c r="G16" s="62"/>
      <c r="H16" s="62"/>
      <c r="I16" s="62"/>
      <c r="J16" s="62"/>
      <c r="K16" s="62"/>
      <c r="L16" s="62"/>
      <c r="M16" s="62"/>
      <c r="N16" s="63"/>
    </row>
  </sheetData>
  <customSheetViews>
    <customSheetView guid="{21F2E024-704F-4E93-AC63-213755ECFFE0}" scale="55" showPageBreaks="1" showGridLines="0" fitToPage="1" view="pageBreakPreview">
      <pane ySplit="6" topLeftCell="A7" activePane="bottomLeft" state="frozen"/>
      <selection pane="bottomLeft" activeCell="H39" sqref="H39"/>
      <pageMargins left="0.70866141732283472" right="0.70866141732283472" top="0.74803149606299213" bottom="0.74803149606299213" header="0.31496062992125984" footer="0.31496062992125984"/>
      <pageSetup paperSize="9" scale="90"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K2:M2"/>
    <mergeCell ref="K3:M3"/>
    <mergeCell ref="K4:M4"/>
    <mergeCell ref="A6:M6"/>
  </mergeCells>
  <dataValidations disablePrompts="1" count="1">
    <dataValidation allowBlank="1" showInputMessage="1" showErrorMessage="1" prompt="Please enter Network / Sub-Network Name" sqref="K4:M4"/>
  </dataValidations>
  <pageMargins left="0.70866141732283472" right="0.70866141732283472" top="0.74803149606299213" bottom="0.74803149606299213" header="0.31496062992125984" footer="0.31496062992125984"/>
  <pageSetup paperSize="9" scale="77" orientation="landscape" cellComments="asDisplayed" r:id="rId2"/>
  <headerFooter>
    <oddHeader>&amp;C&amp;"Arial"&amp;10 Commerce Commission Information Disclosure Template</oddHeader>
    <oddFooter>&amp;L&amp;"Arial,Regular" &amp;P&amp;C&amp;"Arial,Regular" &amp;F&amp;R&amp;"Arial,Regular"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CoverSheet</vt:lpstr>
      <vt:lpstr>TOC</vt:lpstr>
      <vt:lpstr>Guidelines</vt:lpstr>
      <vt:lpstr>S11a.Capex Forecast</vt:lpstr>
      <vt:lpstr>S11b.Opex Forecast</vt:lpstr>
      <vt:lpstr>S12a.Asset Condition</vt:lpstr>
      <vt:lpstr>S12b.Capacity Forecast</vt:lpstr>
      <vt:lpstr>S12c.Demand Forecast</vt:lpstr>
      <vt:lpstr>S12d.Reliability Forecast</vt:lpstr>
      <vt:lpstr>S13.AMMAT</vt:lpstr>
      <vt:lpstr>CoverSheet!Print_Area</vt:lpstr>
      <vt:lpstr>Guidelines!Print_Area</vt:lpstr>
      <vt:lpstr>'S11a.Capex Forecast'!Print_Area</vt:lpstr>
      <vt:lpstr>'S11b.Opex Forecast'!Print_Area</vt:lpstr>
      <vt:lpstr>'S12a.Asset Condition'!Print_Area</vt:lpstr>
      <vt:lpstr>'S12b.Capacity Forecast'!Print_Area</vt:lpstr>
      <vt:lpstr>'S12c.Demand Forecast'!Print_Area</vt:lpstr>
      <vt:lpstr>'S12d.Reliability Forecast'!Print_Area</vt:lpstr>
      <vt:lpstr>S13.AMMAT!Print_Area</vt:lpstr>
      <vt:lpstr>TOC!Print_Area</vt:lpstr>
      <vt:lpstr>'S11a.Capex Forecast'!Print_Titles</vt:lpstr>
      <vt:lpstr>'S12a.Asset Condition'!Print_Titles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Sara Carter</cp:lastModifiedBy>
  <cp:lastPrinted>2014-03-20T18:39:03Z</cp:lastPrinted>
  <dcterms:created xsi:type="dcterms:W3CDTF">2010-01-15T02:39:26Z</dcterms:created>
  <dcterms:modified xsi:type="dcterms:W3CDTF">2014-05-27T01:01:38Z</dcterms:modified>
</cp:coreProperties>
</file>