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390" windowWidth="28830" windowHeight="6450" tabRatio="817"/>
  </bookViews>
  <sheets>
    <sheet name="CoverSheet" sheetId="1" r:id="rId1"/>
    <sheet name="TOC" sheetId="4" r:id="rId2"/>
    <sheet name="Guideline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externalReferences>
    <externalReference r:id="rId11"/>
    <externalReference r:id="rId12"/>
    <externalReference r:id="rId13"/>
    <externalReference r:id="rId14"/>
    <externalReference r:id="rId15"/>
    <externalReference r:id="rId16"/>
  </externalReferences>
  <definedNames>
    <definedName name="\p">#N/A</definedName>
    <definedName name="_Key1" hidden="1">#REF!</definedName>
    <definedName name="_Order1" hidden="1">255</definedName>
    <definedName name="_RAB1">#REF!</definedName>
    <definedName name="_Sort" hidden="1">#REF!</definedName>
    <definedName name="A">#REF!</definedName>
    <definedName name="ANSICList">[1]ANSIC!$B$1:$B$37</definedName>
    <definedName name="ASSUMPTIONS">#N/A</definedName>
    <definedName name="BALANCE">#REF!</definedName>
    <definedName name="BigDGData">OFFSET(INDIRECT("D2_DistributedGeneration!C" &amp; MATCH("bdgcounter",[2]D2_DistributedGeneration!$A:$A,0)),0,0,COUNTIF([2]D2_DistributedGeneration!$A:$A,"bdgcounter"),7)</definedName>
    <definedName name="BulkData">OFFSET(INDIRECT("D1_Deliveries!C" &amp; MATCH("bulk",[1]D1_Deliveries!$A:$A,0)),0,0,COUNTIF([1]D1_Deliveries!$A:$A,"bulk"),6)</definedName>
    <definedName name="CAP">#REF!</definedName>
    <definedName name="CASH">#N/A</definedName>
    <definedName name="CF">#REF!</definedName>
    <definedName name="CompanyData">OFFSET('[1]Customer Data'!#REF!,0,0,COUNTA('[1]Customer Data'!#REF!),2)</definedName>
    <definedName name="CONTROL">#REF!</definedName>
    <definedName name="CONTROL2">#REF!</definedName>
    <definedName name="Cus">#REF!</definedName>
    <definedName name="CustomerList">'[1]Customer Data'!#REF!</definedName>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EP">#REF!</definedName>
    <definedName name="DirectData">[1]D1_DirectDeliveries!$B$17:$J$60</definedName>
    <definedName name="DistGenList">OFFSET('[1]Customer Data'!$B$1,0,0,COUNTA('[1]Customer Data'!$B:$B),1)</definedName>
    <definedName name="DistributorList">'[1]Customer Data'!$D$1:$D$31</definedName>
    <definedName name="dividendoriginal">#REF!</definedName>
    <definedName name="EnergyTypes">[3]Selections!$B$3:$B$15</definedName>
    <definedName name="Exp_Cats">'[2]S11a.Capex Forecast'!$F$80:$F$86</definedName>
    <definedName name="HEAD">#N/A</definedName>
    <definedName name="HistoricalSales">OFFSET(#REF!,0,0,COUNTA(#REF!),2)</definedName>
    <definedName name="Name">[4]List!$B$5:$B$17</definedName>
    <definedName name="NonReg">#REF!</definedName>
    <definedName name="p">#REF!</definedName>
    <definedName name="_xlnm.Print_Area" localSheetId="0">CoverSheet!$A$1:$D$17</definedName>
    <definedName name="_xlnm.Print_Area" localSheetId="2">Guidelines!$A$1:$C$34</definedName>
    <definedName name="_xlnm.Print_Area" localSheetId="3">'S11a.Capex Forecast'!$A$1:$S$196</definedName>
    <definedName name="_xlnm.Print_Area" localSheetId="4">'S11b.Opex Forecast'!$A$1:$T$51</definedName>
    <definedName name="_xlnm.Print_Area" localSheetId="5">'S12a.Asset Condition'!$A$1:$N$65</definedName>
    <definedName name="_xlnm.Print_Area" localSheetId="6">'S12b.Capacity Forecast'!$A$1:$O$37</definedName>
    <definedName name="_xlnm.Print_Area" localSheetId="7">'S12c.Demand Forecast'!$A$1:$N$46</definedName>
    <definedName name="_xlnm.Print_Area" localSheetId="8">'S12d.Reliability Forecast'!$A$1:$N$16</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5">'S12a.Asset Condition'!$1:$6</definedName>
    <definedName name="RABTarget">#REF!</definedName>
    <definedName name="Regulatory">'[5]2012 Copy'!$D$186:$D$192</definedName>
    <definedName name="RetailerData">OFFSET(INDIRECT("D1_Deliveries!B" &amp; MATCH("ret",[1]D1_Deliveries!$B:$B,0)),0,0,COUNTIF([1]D1_Deliveries!$B:$B,"ret"),5)</definedName>
    <definedName name="RetailerList">'[1]Customer Data'!$A$1:$A$14</definedName>
    <definedName name="RetailersData">OFFSET(INDIRECT("D1_Deliveries!C" &amp; MATCH("ret",[1]D1_Deliveries!$A:$A,0)),0,0,COUNTIF([1]D1_Deliveries!$A:$A,"ret"),6)</definedName>
    <definedName name="REVENUE">#REF!</definedName>
    <definedName name="ROI">#REF!</definedName>
    <definedName name="Role">[4]List!$E$4:$E$17</definedName>
    <definedName name="Safety">#REF!</definedName>
    <definedName name="Scenario_3">'[6]NSW 1'!#REF!</definedName>
    <definedName name="Scenario_4">'[6]NSW 1'!#REF!</definedName>
    <definedName name="smallDGData">OFFSET(INDIRECT("D2_DistributedGeneration!C" &amp; MATCH("sdgcounter",[2]D2_DistributedGeneration!$A:$A,0)),0,0,COUNTIF([2]D2_DistributedGeneration!$A:$A,"sdgcounter"),7)</definedName>
    <definedName name="t">#REF!</definedName>
    <definedName name="toRetailers">OFFSET(INDIRECT("D1_Deliveries!B" &amp; MATCH("ret",[1]D1_Deliveries!$B:$B,0)),0,0,COUNTIF([1]D1_Deliveries!$B:$B,"ret"),5)</definedName>
    <definedName name="Z_21F2E024_704F_4E93_AC63_213755ECFFE0_.wvu.PrintArea" localSheetId="0" hidden="1">CoverSheet!$A$1:$D$17</definedName>
    <definedName name="Z_21F2E024_704F_4E93_AC63_213755ECFFE0_.wvu.PrintArea" localSheetId="2" hidden="1">Guidelines!$A$1:$C$34</definedName>
    <definedName name="Z_21F2E024_704F_4E93_AC63_213755ECFFE0_.wvu.PrintArea" localSheetId="3" hidden="1">'S11a.Capex Forecast'!$A$1:$S$196</definedName>
    <definedName name="Z_21F2E024_704F_4E93_AC63_213755ECFFE0_.wvu.PrintArea" localSheetId="4" hidden="1">'S11b.Opex Forecast'!$A$1:$T$51</definedName>
    <definedName name="Z_21F2E024_704F_4E93_AC63_213755ECFFE0_.wvu.PrintArea" localSheetId="5" hidden="1">'S12a.Asset Condition'!$A$1:$N$65</definedName>
    <definedName name="Z_21F2E024_704F_4E93_AC63_213755ECFFE0_.wvu.PrintArea" localSheetId="6" hidden="1">'S12b.Capacity Forecast'!$A$1:$O$37</definedName>
    <definedName name="Z_21F2E024_704F_4E93_AC63_213755ECFFE0_.wvu.PrintArea" localSheetId="7" hidden="1">'S12c.Demand Forecast'!$A$1:$N$46</definedName>
    <definedName name="Z_21F2E024_704F_4E93_AC63_213755ECFFE0_.wvu.PrintArea" localSheetId="9" hidden="1">S13.AMMAT!$A$1:$T$95</definedName>
    <definedName name="Z_21F2E024_704F_4E93_AC63_213755ECFFE0_.wvu.PrintArea" localSheetId="1" hidden="1">TOC!$A$1:$D$16</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S48" i="88" l="1"/>
  <c r="J42" i="88"/>
  <c r="H3" i="58" l="1"/>
  <c r="R39" i="58" s="1"/>
  <c r="H2" i="58"/>
  <c r="R26" i="58" s="1"/>
  <c r="K3" i="91"/>
  <c r="K2" i="91"/>
  <c r="R4" i="58"/>
  <c r="R16" i="58"/>
  <c r="R28" i="58"/>
  <c r="R40" i="58"/>
  <c r="R51" i="58"/>
  <c r="R63" i="58"/>
  <c r="R75" i="58"/>
  <c r="R87" i="58"/>
  <c r="H87" i="58"/>
  <c r="H75" i="58"/>
  <c r="H63" i="58"/>
  <c r="H51" i="58"/>
  <c r="H40" i="58"/>
  <c r="H28" i="58"/>
  <c r="H16" i="58"/>
  <c r="H39" i="58" l="1"/>
  <c r="R50" i="58"/>
  <c r="H14" i="58"/>
  <c r="R73" i="58"/>
  <c r="H15" i="58"/>
  <c r="R74" i="58"/>
  <c r="H26" i="58"/>
  <c r="H86" i="58"/>
  <c r="R61" i="58"/>
  <c r="R3" i="58"/>
  <c r="H27" i="58"/>
  <c r="R62" i="58"/>
  <c r="H62" i="58"/>
  <c r="R85" i="58"/>
  <c r="R27" i="58"/>
  <c r="H38" i="58"/>
  <c r="R86" i="58"/>
  <c r="R49" i="58"/>
  <c r="H73" i="58"/>
  <c r="R14" i="58"/>
  <c r="H74" i="58"/>
  <c r="R15" i="58"/>
  <c r="H49" i="58"/>
  <c r="R38" i="58"/>
  <c r="H50" i="58"/>
  <c r="H85" i="58"/>
  <c r="R2" i="58"/>
  <c r="H61" i="58"/>
  <c r="D96" i="58" l="1"/>
  <c r="J9" i="56" l="1"/>
  <c r="M158" i="44"/>
  <c r="L158" i="44"/>
  <c r="K158" i="44"/>
  <c r="J158" i="44"/>
  <c r="I158" i="44"/>
  <c r="H158" i="44"/>
  <c r="G158" i="44"/>
  <c r="P3" i="44"/>
  <c r="P2" i="44"/>
  <c r="G97" i="44"/>
  <c r="N8" i="44"/>
  <c r="N18" i="44"/>
  <c r="N19" i="44" s="1"/>
  <c r="N31" i="44"/>
  <c r="N41" i="44"/>
  <c r="N42" i="44"/>
  <c r="N44" i="44" s="1"/>
  <c r="N52" i="44"/>
  <c r="N54" i="44"/>
  <c r="N55" i="44"/>
  <c r="N56" i="44"/>
  <c r="N57" i="44"/>
  <c r="N59" i="44"/>
  <c r="N60" i="44"/>
  <c r="N61" i="44"/>
  <c r="N64" i="44"/>
  <c r="M97" i="44"/>
  <c r="L97" i="44"/>
  <c r="K97" i="44"/>
  <c r="J97" i="44"/>
  <c r="I97" i="44"/>
  <c r="H97" i="44"/>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9" i="99"/>
  <c r="L29" i="99"/>
  <c r="K29" i="99"/>
  <c r="J29" i="99"/>
  <c r="I29" i="99"/>
  <c r="H29" i="99"/>
  <c r="M10" i="99"/>
  <c r="L10" i="99"/>
  <c r="K10" i="99"/>
  <c r="J10" i="99"/>
  <c r="I10" i="99"/>
  <c r="H10" i="99"/>
  <c r="M9" i="91"/>
  <c r="L9" i="91"/>
  <c r="K9" i="91"/>
  <c r="J9" i="91"/>
  <c r="I9" i="91"/>
  <c r="H9" i="91"/>
  <c r="F34" i="56"/>
  <c r="N3" i="56"/>
  <c r="N2" i="56"/>
  <c r="J11" i="56"/>
  <c r="J12" i="56"/>
  <c r="J13" i="56"/>
  <c r="J14" i="56"/>
  <c r="J15" i="56"/>
  <c r="J16" i="56"/>
  <c r="J17" i="56"/>
  <c r="J18" i="56"/>
  <c r="J19" i="56"/>
  <c r="J20" i="56"/>
  <c r="J21" i="56"/>
  <c r="J22" i="56"/>
  <c r="J23" i="56"/>
  <c r="J24" i="56"/>
  <c r="J25" i="56"/>
  <c r="J26" i="56"/>
  <c r="J27" i="56"/>
  <c r="J28" i="56"/>
  <c r="J10" i="56"/>
  <c r="G8" i="44"/>
  <c r="G9" i="91"/>
  <c r="G29" i="99"/>
  <c r="G10" i="99"/>
  <c r="H8" i="88"/>
  <c r="M22" i="99"/>
  <c r="H40" i="99"/>
  <c r="H42" i="99" s="1"/>
  <c r="M32" i="99"/>
  <c r="M34" i="99" s="1"/>
  <c r="L32" i="99"/>
  <c r="L34" i="99" s="1"/>
  <c r="K32" i="99"/>
  <c r="K34" i="99" s="1"/>
  <c r="J32" i="99"/>
  <c r="J34" i="99" s="1"/>
  <c r="I32" i="99"/>
  <c r="I34" i="99" s="1"/>
  <c r="H32" i="99"/>
  <c r="H34" i="99" s="1"/>
  <c r="L22" i="99"/>
  <c r="K22" i="99"/>
  <c r="J22" i="99"/>
  <c r="I22" i="99"/>
  <c r="H22" i="99"/>
  <c r="I48" i="88"/>
  <c r="I47" i="88"/>
  <c r="I45" i="88"/>
  <c r="I44" i="88"/>
  <c r="I43" i="88"/>
  <c r="I42" i="88"/>
  <c r="H193" i="44"/>
  <c r="H183" i="44"/>
  <c r="H167" i="44"/>
  <c r="H169" i="44" s="1"/>
  <c r="H152" i="44"/>
  <c r="H39" i="44" s="1"/>
  <c r="H139" i="44"/>
  <c r="H118" i="44"/>
  <c r="H36" i="44" s="1"/>
  <c r="H57" i="44" s="1"/>
  <c r="H106" i="44"/>
  <c r="H35" i="44" s="1"/>
  <c r="H56" i="44" s="1"/>
  <c r="H92" i="44"/>
  <c r="H34" i="44" s="1"/>
  <c r="H55" i="44" s="1"/>
  <c r="I81" i="44"/>
  <c r="I83" i="44" s="1"/>
  <c r="J81" i="44"/>
  <c r="J83" i="44" s="1"/>
  <c r="K81" i="44"/>
  <c r="K33" i="44" s="1"/>
  <c r="L81" i="44"/>
  <c r="L83" i="44" s="1"/>
  <c r="M81" i="44"/>
  <c r="M83"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K3" i="75"/>
  <c r="K3" i="99"/>
  <c r="Q2" i="88"/>
  <c r="K2" i="75"/>
  <c r="K2" i="99"/>
  <c r="Q3" i="88"/>
  <c r="M40" i="99"/>
  <c r="M42" i="99" s="1"/>
  <c r="L40" i="99"/>
  <c r="K40" i="99"/>
  <c r="K42" i="99" s="1"/>
  <c r="J40" i="99"/>
  <c r="I40" i="99"/>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I118" i="44"/>
  <c r="I120" i="44" s="1"/>
  <c r="J118" i="44"/>
  <c r="J120" i="44" s="1"/>
  <c r="K118" i="44"/>
  <c r="K120" i="44" s="1"/>
  <c r="L118" i="44"/>
  <c r="L120" i="44" s="1"/>
  <c r="M118" i="44"/>
  <c r="M36" i="44" s="1"/>
  <c r="M57" i="44" s="1"/>
  <c r="M193" i="44"/>
  <c r="L193" i="44"/>
  <c r="K193" i="44"/>
  <c r="J193" i="44"/>
  <c r="I193" i="44"/>
  <c r="M167" i="44"/>
  <c r="M169" i="44" s="1"/>
  <c r="L167" i="44"/>
  <c r="L169" i="44" s="1"/>
  <c r="K167" i="44"/>
  <c r="K169" i="44" s="1"/>
  <c r="J167" i="44"/>
  <c r="J169" i="44" s="1"/>
  <c r="I167" i="44"/>
  <c r="I169" i="44" s="1"/>
  <c r="M152" i="44"/>
  <c r="M39" i="44" s="1"/>
  <c r="L152" i="44"/>
  <c r="L39" i="44" s="1"/>
  <c r="K152" i="44"/>
  <c r="K39" i="44" s="1"/>
  <c r="J152" i="44"/>
  <c r="J154" i="44" s="1"/>
  <c r="I152" i="44"/>
  <c r="I39" i="44" s="1"/>
  <c r="I60" i="44" s="1"/>
  <c r="M139" i="44"/>
  <c r="M141" i="44" s="1"/>
  <c r="L139" i="44"/>
  <c r="L141" i="44" s="1"/>
  <c r="K139" i="44"/>
  <c r="K38" i="44" s="1"/>
  <c r="K59" i="44" s="1"/>
  <c r="J139" i="44"/>
  <c r="J38" i="44" s="1"/>
  <c r="I139" i="44"/>
  <c r="I38" i="44" s="1"/>
  <c r="M183" i="44"/>
  <c r="L183" i="44"/>
  <c r="K183" i="44"/>
  <c r="J183" i="44"/>
  <c r="I183"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6" i="44"/>
  <c r="M108" i="44" s="1"/>
  <c r="L106" i="44"/>
  <c r="L35" i="44" s="1"/>
  <c r="L56" i="44" s="1"/>
  <c r="K106" i="44"/>
  <c r="K35" i="44" s="1"/>
  <c r="K56" i="44" s="1"/>
  <c r="J106" i="44"/>
  <c r="J35" i="44" s="1"/>
  <c r="I106" i="44"/>
  <c r="I108" i="44" s="1"/>
  <c r="M92" i="44"/>
  <c r="M94" i="44" s="1"/>
  <c r="L92" i="44"/>
  <c r="L34" i="44" s="1"/>
  <c r="K92" i="44"/>
  <c r="K34" i="44" s="1"/>
  <c r="K55" i="44" s="1"/>
  <c r="J92" i="44"/>
  <c r="J94" i="44" s="1"/>
  <c r="I92" i="44"/>
  <c r="I34" i="44" s="1"/>
  <c r="I55" i="44" s="1"/>
  <c r="H19" i="44" l="1"/>
  <c r="H21" i="44" s="1"/>
  <c r="H27" i="44" s="1"/>
  <c r="I49" i="88"/>
  <c r="Q18" i="88"/>
  <c r="J30" i="88"/>
  <c r="N18" i="88"/>
  <c r="J40" i="44"/>
  <c r="J61" i="44" s="1"/>
  <c r="N49" i="88"/>
  <c r="P49" i="88"/>
  <c r="K141" i="44"/>
  <c r="J18" i="88"/>
  <c r="K49" i="88"/>
  <c r="S46" i="88"/>
  <c r="R46" i="88"/>
  <c r="O18" i="88"/>
  <c r="R49" i="88"/>
  <c r="P46" i="88"/>
  <c r="J49" i="88"/>
  <c r="I18" i="88"/>
  <c r="M46" i="88"/>
  <c r="L18" i="88"/>
  <c r="M35" i="44"/>
  <c r="M56" i="44" s="1"/>
  <c r="J195" i="44"/>
  <c r="J43" i="44" s="1"/>
  <c r="J64" i="44" s="1"/>
  <c r="R30" i="88"/>
  <c r="N30" i="88"/>
  <c r="Q49" i="88"/>
  <c r="K30" i="88"/>
  <c r="M30" i="88"/>
  <c r="N46" i="88"/>
  <c r="J46" i="88"/>
  <c r="R18" i="88"/>
  <c r="P18" i="88"/>
  <c r="M18" i="88"/>
  <c r="S18" i="88"/>
  <c r="L46" i="88"/>
  <c r="L195" i="44"/>
  <c r="L43" i="44" s="1"/>
  <c r="L64" i="44" s="1"/>
  <c r="H195" i="44"/>
  <c r="H43" i="44" s="1"/>
  <c r="H64" i="44" s="1"/>
  <c r="M195" i="44"/>
  <c r="M43" i="44" s="1"/>
  <c r="M64" i="44" s="1"/>
  <c r="I195" i="44"/>
  <c r="I43" i="44" s="1"/>
  <c r="I64" i="44" s="1"/>
  <c r="L40" i="44"/>
  <c r="L61" i="44" s="1"/>
  <c r="M40" i="44"/>
  <c r="M61" i="44" s="1"/>
  <c r="I40" i="44"/>
  <c r="I61" i="44" s="1"/>
  <c r="K40" i="44"/>
  <c r="K61" i="44" s="1"/>
  <c r="H40" i="44"/>
  <c r="H61" i="44" s="1"/>
  <c r="L33" i="44"/>
  <c r="L54" i="44" s="1"/>
  <c r="I33" i="44"/>
  <c r="I54" i="44" s="1"/>
  <c r="L154" i="44"/>
  <c r="M38" i="44"/>
  <c r="M59" i="44" s="1"/>
  <c r="J141" i="44"/>
  <c r="L38" i="44"/>
  <c r="L59" i="44" s="1"/>
  <c r="H38" i="44"/>
  <c r="H59" i="44" s="1"/>
  <c r="I94" i="44"/>
  <c r="L36" i="44"/>
  <c r="L57" i="44" s="1"/>
  <c r="K108" i="44"/>
  <c r="M33" i="44"/>
  <c r="M54" i="44" s="1"/>
  <c r="K36" i="44"/>
  <c r="K57" i="44" s="1"/>
  <c r="K94" i="44"/>
  <c r="J34" i="44"/>
  <c r="J55" i="44" s="1"/>
  <c r="L94" i="44"/>
  <c r="J33" i="44"/>
  <c r="J54" i="44" s="1"/>
  <c r="R62" i="44"/>
  <c r="N62" i="44"/>
  <c r="K44" i="99"/>
  <c r="J44" i="99"/>
  <c r="K45" i="99"/>
  <c r="M45" i="99"/>
  <c r="L44" i="99"/>
  <c r="M44" i="99"/>
  <c r="I44" i="99"/>
  <c r="I42" i="99"/>
  <c r="I45" i="99" s="1"/>
  <c r="H44" i="99"/>
  <c r="Q62" i="44"/>
  <c r="R19" i="44"/>
  <c r="R21" i="44" s="1"/>
  <c r="R27" i="44" s="1"/>
  <c r="O63" i="44"/>
  <c r="O21" i="44"/>
  <c r="O27" i="44" s="1"/>
  <c r="N21" i="44"/>
  <c r="N65" i="44" s="1"/>
  <c r="N63" i="44"/>
  <c r="K60" i="44"/>
  <c r="I154" i="44"/>
  <c r="M154" i="44"/>
  <c r="P62" i="44"/>
  <c r="J36" i="44"/>
  <c r="J57" i="44" s="1"/>
  <c r="L42" i="99"/>
  <c r="L45" i="99" s="1"/>
  <c r="I36" i="44"/>
  <c r="I57" i="44" s="1"/>
  <c r="K195" i="44"/>
  <c r="K43" i="44" s="1"/>
  <c r="K64" i="44" s="1"/>
  <c r="J39" i="44"/>
  <c r="J60" i="44" s="1"/>
  <c r="M120" i="44"/>
  <c r="K46" i="88"/>
  <c r="S49" i="88"/>
  <c r="Q46" i="88"/>
  <c r="K154" i="44"/>
  <c r="I141" i="44"/>
  <c r="M49" i="88"/>
  <c r="H45" i="99"/>
  <c r="I35" i="44"/>
  <c r="I56" i="44" s="1"/>
  <c r="O62" i="44"/>
  <c r="L108" i="44"/>
  <c r="K18" i="88"/>
  <c r="J42" i="99"/>
  <c r="J45" i="99" s="1"/>
  <c r="K83" i="44"/>
  <c r="O49" i="88"/>
  <c r="I46" i="88"/>
  <c r="I50" i="88" s="1"/>
  <c r="O46" i="88"/>
  <c r="S30" i="88"/>
  <c r="L30" i="88"/>
  <c r="P30" i="88"/>
  <c r="P21" i="44"/>
  <c r="P63" i="44"/>
  <c r="J56" i="44"/>
  <c r="R44" i="44"/>
  <c r="M60" i="44"/>
  <c r="Q27" i="44"/>
  <c r="Q44" i="44"/>
  <c r="Q65" i="44" s="1"/>
  <c r="Q63" i="44"/>
  <c r="I59" i="44"/>
  <c r="K54" i="44"/>
  <c r="H60" i="44"/>
  <c r="L55" i="44"/>
  <c r="J59" i="44"/>
  <c r="L60" i="44"/>
  <c r="J108" i="44"/>
  <c r="M34" i="44"/>
  <c r="I30" i="88"/>
  <c r="O30" i="88"/>
  <c r="Q30" i="88"/>
  <c r="L49" i="88"/>
  <c r="M50" i="88" l="1"/>
  <c r="L50" i="88"/>
  <c r="J50" i="88"/>
  <c r="K41" i="44"/>
  <c r="K62" i="44" s="1"/>
  <c r="N50" i="88"/>
  <c r="S50" i="88"/>
  <c r="K50" i="88"/>
  <c r="P50" i="88"/>
  <c r="R50" i="88"/>
  <c r="Q50" i="88"/>
  <c r="I41" i="44"/>
  <c r="I42" i="44" s="1"/>
  <c r="L41" i="44"/>
  <c r="L62" i="44" s="1"/>
  <c r="O50" i="88"/>
  <c r="M41" i="44"/>
  <c r="M62" i="44" s="1"/>
  <c r="J41" i="44"/>
  <c r="J62" i="44" s="1"/>
  <c r="H41" i="44"/>
  <c r="R65" i="44"/>
  <c r="R63" i="44"/>
  <c r="O65" i="44"/>
  <c r="N27" i="44"/>
  <c r="M55" i="44"/>
  <c r="P65" i="44"/>
  <c r="P27" i="44"/>
  <c r="K42" i="44" l="1"/>
  <c r="K44" i="44" s="1"/>
  <c r="K65" i="44" s="1"/>
  <c r="L42" i="44"/>
  <c r="L44" i="44" s="1"/>
  <c r="L65" i="44" s="1"/>
  <c r="I62" i="44"/>
  <c r="M42" i="44"/>
  <c r="M44" i="44" s="1"/>
  <c r="M65" i="44" s="1"/>
  <c r="J42" i="44"/>
  <c r="J63" i="44" s="1"/>
  <c r="H62" i="44"/>
  <c r="I63" i="44"/>
  <c r="I44" i="44"/>
  <c r="I65" i="44" s="1"/>
  <c r="K63" i="44" l="1"/>
  <c r="L63" i="44"/>
  <c r="M63" i="44"/>
  <c r="J44" i="44"/>
  <c r="J65" i="44" s="1"/>
  <c r="H120" i="44"/>
  <c r="H94" i="44"/>
  <c r="H81" i="44"/>
  <c r="H83" i="44" s="1"/>
  <c r="H154" i="44"/>
  <c r="H108" i="44"/>
  <c r="H141" i="44"/>
  <c r="H33" i="44" l="1"/>
  <c r="H54" i="44" l="1"/>
  <c r="H42" i="44"/>
  <c r="H63" i="44" l="1"/>
  <c r="H44" i="44"/>
  <c r="H65" i="44" s="1"/>
</calcChain>
</file>

<file path=xl/sharedStrings.xml><?xml version="1.0" encoding="utf-8"?>
<sst xmlns="http://schemas.openxmlformats.org/spreadsheetml/2006/main" count="1481" uniqueCount="747">
  <si>
    <t>for</t>
  </si>
  <si>
    <t>Schedule</t>
  </si>
  <si>
    <t>Asset category</t>
  </si>
  <si>
    <t>Description</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</si>
  <si>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</si>
  <si>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</si>
  <si>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</si>
  <si>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</si>
  <si>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</si>
  <si>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</si>
  <si>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</si>
  <si>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</si>
  <si>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</si>
  <si>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</si>
  <si>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</si>
  <si>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</si>
  <si>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</si>
  <si>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</si>
  <si>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</si>
  <si>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</si>
  <si>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</si>
  <si>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</si>
  <si>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</si>
  <si>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</si>
  <si>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</si>
  <si>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</si>
  <si>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</si>
  <si>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</si>
  <si>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</si>
  <si>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</si>
  <si>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</si>
  <si>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</si>
  <si>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</si>
  <si>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</si>
  <si>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</si>
  <si>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</si>
  <si>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</si>
  <si>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</si>
  <si>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</si>
  <si>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</si>
  <si>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</si>
  <si>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</si>
  <si>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</si>
  <si>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</si>
  <si>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</si>
  <si>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</si>
  <si>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</si>
  <si>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</si>
  <si>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</si>
  <si>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</si>
  <si>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</si>
  <si>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</si>
  <si>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</si>
  <si>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</si>
  <si>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</si>
  <si>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</si>
  <si>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</si>
  <si>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</si>
  <si>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</si>
  <si>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</si>
  <si>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</si>
  <si>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</si>
  <si>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</si>
  <si>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</si>
  <si>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</si>
  <si>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Grade 1</t>
  </si>
  <si>
    <t>Grade 2</t>
  </si>
  <si>
    <t>Grade 3</t>
  </si>
  <si>
    <t>Grade unknown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</si>
  <si>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</si>
  <si>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</si>
  <si>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</si>
  <si>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</si>
  <si>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</si>
  <si>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</si>
  <si>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</si>
  <si>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</si>
  <si>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</si>
  <si>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</si>
  <si>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</si>
  <si>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</si>
  <si>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Distribution transformer capacity (Non-EDB owned)</t>
  </si>
  <si>
    <t>Total distribution transformer capacity</t>
  </si>
  <si>
    <t>Zone substation transformer capacity</t>
  </si>
  <si>
    <t>System growth</t>
  </si>
  <si>
    <t>Asset replacement and renewal</t>
  </si>
  <si>
    <t>Asset relocations</t>
  </si>
  <si>
    <t>Legislative and regulatory</t>
  </si>
  <si>
    <t>Operational expenditure</t>
  </si>
  <si>
    <t>Routine and corrective maintenance and inspection</t>
  </si>
  <si>
    <t>(MVA)</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</si>
  <si>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</si>
  <si>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</si>
  <si>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</si>
  <si>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</si>
  <si>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</si>
  <si>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</si>
  <si>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</si>
  <si>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</si>
  <si>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</si>
  <si>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</si>
  <si>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</si>
  <si>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</si>
  <si>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</si>
  <si>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</si>
  <si>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</si>
  <si>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</si>
  <si>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</si>
  <si>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</si>
  <si>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</si>
  <si>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</si>
  <si>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</si>
  <si>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</si>
  <si>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</si>
  <si>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</si>
  <si>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</si>
  <si>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</si>
  <si>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</si>
  <si>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</si>
  <si>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</si>
  <si>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</si>
  <si>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</si>
  <si>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</si>
  <si>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</si>
  <si>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</si>
  <si>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</si>
  <si>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</si>
  <si>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</si>
  <si>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</si>
  <si>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</si>
  <si>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</si>
  <si>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</si>
  <si>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</si>
  <si>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</si>
  <si>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</si>
  <si>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</si>
  <si>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</si>
  <si>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</si>
  <si>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</si>
  <si>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</si>
  <si>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</si>
  <si>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</si>
  <si>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</si>
  <si>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</si>
  <si>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</si>
  <si>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</si>
  <si>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</si>
  <si>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</si>
  <si>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</si>
  <si>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</si>
  <si>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</si>
  <si>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</si>
  <si>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</si>
  <si>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</si>
  <si>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</si>
  <si>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</si>
  <si>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</si>
  <si>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</si>
  <si>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</si>
  <si>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</si>
  <si>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</si>
  <si>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</si>
  <si>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</si>
  <si>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</si>
  <si>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</si>
  <si>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</si>
  <si>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</si>
  <si>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</si>
  <si>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</si>
  <si>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</si>
  <si>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</si>
  <si>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</si>
  <si>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</si>
  <si>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</si>
  <si>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</si>
  <si>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</si>
  <si>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</si>
  <si>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</si>
  <si>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</si>
  <si>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</si>
  <si>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</si>
  <si>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</si>
  <si>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</si>
  <si>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</si>
  <si>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</si>
  <si>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</si>
  <si>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</si>
  <si>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</si>
  <si>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</si>
  <si>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</si>
  <si>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</si>
  <si>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</si>
  <si>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</si>
  <si>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</si>
  <si>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</si>
  <si>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</si>
  <si>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</si>
  <si>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</si>
  <si>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</si>
  <si>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</si>
  <si>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</si>
  <si>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</si>
  <si>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</si>
  <si>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</si>
  <si>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</si>
  <si>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</si>
  <si>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</si>
  <si>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</si>
  <si>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</si>
  <si>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</si>
  <si>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</si>
  <si>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</si>
  <si>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</si>
  <si>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</si>
  <si>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</si>
  <si>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</si>
  <si>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</si>
  <si>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</si>
  <si>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</si>
  <si>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</si>
  <si>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</si>
  <si>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</si>
  <si>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</si>
  <si>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</si>
  <si>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</si>
  <si>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</si>
  <si>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</si>
  <si>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</si>
  <si>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</si>
  <si>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</si>
  <si>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</si>
  <si>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</si>
  <si>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</si>
  <si>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</si>
  <si>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</si>
  <si>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</si>
  <si>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</si>
  <si>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</si>
  <si>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</si>
  <si>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</si>
  <si>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</si>
  <si>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</si>
  <si>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</si>
  <si>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</si>
  <si>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</si>
  <si>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</si>
  <si>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</si>
  <si>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</si>
  <si>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</si>
  <si>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</si>
  <si>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</si>
  <si>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</si>
  <si>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</si>
  <si>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</si>
  <si>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</si>
  <si>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</si>
  <si>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</si>
  <si>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</si>
  <si>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</si>
  <si>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</si>
  <si>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</si>
  <si>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</si>
  <si>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</si>
  <si>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</si>
  <si>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</si>
  <si>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</si>
  <si>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</si>
  <si>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</si>
  <si>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</si>
  <si>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</si>
  <si>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</si>
  <si>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</si>
  <si>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</si>
  <si>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</si>
  <si>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</si>
  <si>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</si>
  <si>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</si>
  <si>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</si>
  <si>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</si>
  <si>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</si>
  <si>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</si>
  <si>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</si>
  <si>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</si>
  <si>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</si>
  <si>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</si>
  <si>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</si>
  <si>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</si>
  <si>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</si>
  <si>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</si>
  <si>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</si>
  <si>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</si>
  <si>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</si>
  <si>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</si>
  <si>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</si>
  <si>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</si>
  <si>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</si>
  <si>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</si>
  <si>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</si>
  <si>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</si>
  <si>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</si>
  <si>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Current Peak Load
(MVA)</t>
  </si>
  <si>
    <t>Installed Firm Capacity
(MVA)</t>
  </si>
  <si>
    <t>Security of Supply Classification
(type)</t>
  </si>
  <si>
    <t>Overhead to underground conversion</t>
  </si>
  <si>
    <t>Electricity volumes carried (GWh)</t>
  </si>
  <si>
    <t>SAIFI</t>
  </si>
  <si>
    <t>Other reliability, safety and environment</t>
  </si>
  <si>
    <t>Grade 4</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</si>
  <si>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</si>
  <si>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</si>
  <si>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</si>
  <si>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</si>
  <si>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</si>
  <si>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</si>
  <si>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</si>
  <si>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</si>
  <si>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</si>
  <si>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</si>
  <si>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</si>
  <si>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</si>
  <si>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</si>
  <si>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</si>
  <si>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</si>
  <si>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</si>
  <si>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</si>
  <si>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</si>
  <si>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</si>
  <si>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</si>
  <si>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</si>
  <si>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</si>
  <si>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</si>
  <si>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</si>
  <si>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</si>
  <si>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</si>
  <si>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</si>
  <si>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</si>
  <si>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</si>
  <si>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</si>
  <si>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</si>
  <si>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</si>
  <si>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</si>
  <si>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</si>
  <si>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</si>
  <si>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</si>
  <si>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</si>
  <si>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</si>
  <si>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</si>
  <si>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</si>
  <si>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</si>
  <si>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</si>
  <si>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</si>
  <si>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</si>
  <si>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</si>
  <si>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</si>
  <si>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</si>
  <si>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</si>
  <si>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</si>
  <si>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</si>
  <si>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</si>
  <si>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</si>
  <si>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</si>
  <si>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</si>
  <si>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</si>
  <si>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</si>
  <si>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</si>
  <si>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</si>
  <si>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</si>
  <si>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</si>
  <si>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</si>
  <si>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</si>
  <si>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</si>
  <si>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</si>
  <si>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</si>
  <si>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</si>
  <si>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</si>
  <si>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</si>
  <si>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</si>
  <si>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</si>
  <si>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</si>
  <si>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</si>
  <si>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</si>
  <si>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</si>
  <si>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</si>
  <si>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</si>
  <si>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</si>
  <si>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</si>
  <si>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</si>
  <si>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</si>
  <si>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</si>
  <si>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</si>
  <si>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</si>
  <si>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</si>
  <si>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</si>
  <si>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</si>
  <si>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</si>
  <si>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</si>
  <si>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</si>
  <si>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</si>
  <si>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</si>
  <si>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</si>
  <si>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</si>
  <si>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</si>
  <si>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</si>
  <si>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</si>
  <si>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</si>
  <si>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</si>
  <si>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</si>
  <si>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</si>
  <si>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</si>
  <si>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</si>
  <si>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</si>
  <si>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</si>
  <si>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</si>
  <si>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</si>
  <si>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</si>
  <si>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</si>
  <si>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</si>
  <si>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</si>
  <si>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</si>
  <si>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</si>
  <si>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</si>
  <si>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</si>
  <si>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</si>
  <si>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</si>
  <si>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</si>
  <si>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</si>
  <si>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11a(v):Asset Relocations</t>
  </si>
  <si>
    <t>11a(vi):Quality of Supply</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</si>
  <si>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</si>
  <si>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</si>
  <si>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</si>
  <si>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</si>
  <si>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</si>
  <si>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Report on Forecast Capital Expenditure</t>
  </si>
  <si>
    <t>11b</t>
  </si>
  <si>
    <t>Report on Forecast Operational Expenditure</t>
  </si>
  <si>
    <t>12a</t>
  </si>
  <si>
    <t>12b</t>
  </si>
  <si>
    <t>Report on Forecast Capacity</t>
  </si>
  <si>
    <t>12c</t>
  </si>
  <si>
    <t>Report on Forecast Demand</t>
  </si>
  <si>
    <t>12d</t>
  </si>
  <si>
    <t>Report on Forecast Interruptions and Duration</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</si>
  <si>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</si>
  <si>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</si>
  <si>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</si>
  <si>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</si>
  <si>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</si>
  <si>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</si>
  <si>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</si>
  <si>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</si>
  <si>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</si>
  <si>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</si>
  <si>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</si>
  <si>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</si>
  <si>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</si>
  <si>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</si>
  <si>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</si>
  <si>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</si>
  <si>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</si>
  <si>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 xml:space="preserve">Report on Asset Condition </t>
  </si>
  <si>
    <t>This schedule requires information on the EDB’S self-assessment of the maturity of its asset management practices .</t>
  </si>
  <si>
    <t>SCHEDULE 13: REPORT ON ASSET MANAGEMENT MATURITY</t>
  </si>
  <si>
    <t>12b(i): System Growth - Zone Substations</t>
  </si>
  <si>
    <t>12b(ii): Transformer Capacity</t>
  </si>
  <si>
    <t>Non-network assets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</si>
  <si>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</si>
  <si>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</si>
  <si>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</si>
  <si>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</si>
  <si>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</si>
  <si>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</si>
  <si>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</si>
  <si>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</si>
  <si>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</si>
  <si>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</si>
  <si>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</si>
  <si>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</si>
  <si>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</si>
  <si>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</si>
  <si>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</si>
  <si>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</si>
  <si>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</si>
  <si>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</si>
  <si>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</si>
  <si>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</si>
  <si>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</si>
  <si>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</si>
  <si>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</si>
  <si>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</si>
  <si>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</si>
  <si>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</si>
  <si>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</si>
  <si>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</si>
  <si>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</si>
  <si>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</si>
  <si>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</si>
  <si>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</si>
  <si>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</si>
  <si>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</si>
  <si>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</si>
  <si>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</si>
  <si>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</si>
  <si>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</si>
  <si>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</si>
  <si>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</si>
  <si>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</si>
  <si>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</si>
  <si>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</si>
  <si>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</si>
  <si>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</si>
  <si>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Installed connection capacity of distributed generation (MVA)</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</si>
  <si>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</si>
  <si>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</si>
  <si>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</si>
  <si>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</si>
  <si>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</si>
  <si>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</si>
  <si>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</si>
  <si>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</si>
  <si>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All other asset relocations projects or programmes</t>
  </si>
  <si>
    <t>All other quality of supply projects or programmes</t>
  </si>
  <si>
    <t>All other legislative and regulatory projects or programmes</t>
  </si>
  <si>
    <t>All other reliability, safety and environment projects or programmes</t>
  </si>
  <si>
    <t>All other atypical projects or programmes</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</si>
  <si>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</si>
  <si>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</si>
  <si>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</si>
  <si>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</si>
  <si>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</si>
  <si>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</si>
  <si>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</si>
  <si>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</si>
  <si>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</si>
  <si>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</si>
  <si>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</si>
  <si>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</si>
  <si>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</si>
  <si>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</si>
  <si>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</si>
  <si>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</si>
  <si>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</si>
  <si>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Non-network assets expenditure</t>
  </si>
  <si>
    <t>All other routine expenditure projects or programmes</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</si>
  <si>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</si>
  <si>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</si>
  <si>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Value of commissioned assets</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</si>
  <si>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</si>
  <si>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</si>
  <si>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</si>
  <si>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</si>
  <si>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</si>
  <si>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</si>
  <si>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</si>
  <si>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</si>
  <si>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</si>
  <si>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</si>
  <si>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</si>
  <si>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</si>
  <si>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</si>
  <si>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</si>
  <si>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</si>
  <si>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</si>
  <si>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</si>
  <si>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</si>
  <si>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</si>
  <si>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</si>
  <si>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</si>
  <si>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</si>
  <si>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</si>
  <si>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</si>
  <si>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</si>
  <si>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</si>
  <si>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</si>
  <si>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</si>
  <si>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</si>
  <si>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</si>
  <si>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</si>
  <si>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</si>
  <si>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</si>
  <si>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Schedule 13 Report on Asset Management Maturity</t>
  </si>
  <si>
    <t>Report on Asset Management Maturity</t>
  </si>
  <si>
    <t>Validation Settings on Data Entry Cells</t>
  </si>
  <si>
    <t>Data entered into this workbook may be entered only into the data entry cells.  Data entry cells are the bordered, unshaded areas (white cells)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t>
  </si>
  <si>
    <t>Asset Management Plan Schedule Templates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</si>
  <si>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</si>
  <si>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Schedule 12d Report Forecast Interruptions and Duration sub-network disclosures</t>
  </si>
  <si>
    <t>The name of the standard applied (eg, 'PAS55') must be entered in cell K4.</t>
  </si>
  <si>
    <t>Capital contributions funding asset relocations</t>
  </si>
  <si>
    <t>AMP Planning Period Start Date (first day)</t>
  </si>
  <si>
    <t>Disclosure Template Guidelines for Information Entry</t>
  </si>
  <si>
    <t>Schedule 12b(ii)</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</si>
  <si>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</si>
  <si>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</si>
  <si>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If the supplier has sub-networks, schedule 12d must be completed for the network and for each sub-network. A copy of the schedule 12d worksheet must be made for each sub-network.</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</si>
  <si>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</si>
  <si>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</si>
  <si>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</si>
  <si>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</si>
  <si>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</si>
  <si>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 11a &amp; 11b</t>
  </si>
  <si>
    <t>Template Version 3.0. Prepared 13 December 2013</t>
  </si>
  <si>
    <t>Schedules 11a–13</t>
  </si>
  <si>
    <t>The templates for schedules 11a, 12b and 12c  may require additional rows to be inserted in tables marked 'include additional rows if needed'. 
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t>
  </si>
  <si>
    <r>
      <t>Under clause 2.6.3, EDBs can elect to complete and publicly disclose before the start of the disclosure year, an</t>
    </r>
    <r>
      <rPr>
        <b/>
        <sz val="10"/>
        <color theme="1"/>
        <rFont val="Calibri"/>
        <family val="2"/>
        <scheme val="minor"/>
      </rPr>
      <t xml:space="preserve"> AMP update</t>
    </r>
    <r>
      <rPr>
        <sz val="10"/>
        <color theme="1"/>
        <rFont val="Calibri"/>
        <family val="4"/>
        <scheme val="minor"/>
      </rPr>
      <t>.
EDBs can elect to complete and publicly disclose an AMP update instead of a full AMP in the following years:
• 31 March 2014
• 31 March 2015
If electing to complete an AMP update, EDBs can choose to not complete and disclose Schedule 13: Report on Asset Management Maturity Table. Schedule 13 sheet should be removed if not completed. 
If disclosing a Full AMP, EDBs must complete and disclose Schedule 13.</t>
    </r>
  </si>
  <si>
    <t>These templates have been prepared for use by EDBs when making disclosures under subclauses 2.6.1(4), 2.6.1(5) and 2.6.5(5) of the Electricity Distribution Information Disclosure Determination 2012. Disclosures made under subclauses 2.6.1(4) and 2.6.1(5) must be made before the start of each disclosure year. Disclosures made under subclauses 2.6.5(5) must be made within 5 months after the start of the disclosure year. The information disclosed under 2.6.5(5) should be identical to that disclosed under 2.6.1(4) and 2.6.1(5).</t>
  </si>
  <si>
    <t>The purpose of schedule 12b(ii) is to disclose transformer capacity as at the end of the current year. As the information may not be available in time for disclosures made under subclause 2.6.1(4), but available for disclosures made under 2.6.5(5), EDBs can choose not to disclose transformer capacity under schedule 12b(ii). EDBs who do not disclose transformer capacity under schedule 12b(ii) must disclose the information in schedule 9e(iii). Accordingly, the Excel template has been modified to allow the value "N/A" to be entered into these input cells.</t>
  </si>
  <si>
    <t xml:space="preserve">Schedule 11a requires Capital and Operational Expenditure to be expressed in both nominal and constant prices. 
The differences between the nominal and constant prices should reflect EDB expectations of the impact of changes in the costs of its labour, materials and other inputs (ie, inflationary pressures). </t>
  </si>
  <si>
    <t>row added</t>
  </si>
  <si>
    <t>Alpine Energy Limited</t>
  </si>
  <si>
    <t>1. Asset Management Policy
2. Alpine Energy Limited Asset Management Plan 2013-2023 (2013 AMP)
3. Network group meeting notes.</t>
  </si>
  <si>
    <t xml:space="preserve">1. See individual AEL policies and plans, particularly p. 7 of AELs Asset management Policy.
</t>
  </si>
  <si>
    <t>1. Asset Management Plan, chapters 6 &amp; 8.</t>
  </si>
  <si>
    <t>1. Asset Management Plan, chapter 6 &amp; App C for CAPEX data.
2. OPEX data.</t>
  </si>
  <si>
    <t>Copies of our AMP are circulated to our subsidiary Netcon and to other large contractors. We do not provide copies to customers but will do so on request.</t>
  </si>
  <si>
    <t>1. 2013 AMP, chapter 7, section 2.7, and Fig 2.2 at page 21
2. Job descriptions: Network Manager; Asset Manager; Maintenance Manager etc. 
3. Nimbus (Accounting)Software.</t>
  </si>
  <si>
    <t>1. OPEX Data
2. Netcon Purchase order
3. Netcon Service Level Agreement
4. Service Level Agreement
5. Job descriptions for senior management
6. Our AMP
7. Business Process Mapping (BPM) of processes
8. Board papers approving unplanned works and monthly financial/variance analysis reports.
9. Training Records
10. Board meeting minutes.</t>
  </si>
  <si>
    <t>1. H&amp;S Management System includes a section on Reporting and Monitoring, pp. 16-19
2. Emergency Preparedness Plan
3. Network Policy Public Safety Management System
4. Participant Outage Plan, chapter 4
5. Specific documents on the Network Folder for contingency planning
6. AMP, chapter 7
7. Risk Register in the Health and Safety Vault database.</t>
  </si>
  <si>
    <t xml:space="preserve">1. Detailed position descriptions for the Asset Manager  and senior management descriptions
2. Section 2.7 of our 2013 AMP includes detailed discussion of our accountabilities for asset management
3. AEL Organisational Chart
4. BPM of processes
5. Safety Management System audit reports
6. Board meeting minutes on staffing levels and current / future competency requirements
7. Service Level Agreement with Netcon.
</t>
  </si>
  <si>
    <r>
      <t>1. Service Level Agreement from Netcon
2. 2013 AMP</t>
    </r>
    <r>
      <rPr>
        <sz val="12"/>
        <color indexed="30"/>
        <rFont val="Calibri"/>
        <family val="2"/>
      </rPr>
      <t xml:space="preserve">, section 2.1 </t>
    </r>
    <r>
      <rPr>
        <sz val="12"/>
        <color indexed="30"/>
        <rFont val="Calibri"/>
        <family val="2"/>
      </rPr>
      <t xml:space="preserve">
3. BPM of HR processes
4. Board reports and meeting minutes discussing budgets, variance analysis, staff structures/requirements, and CAPEX and OPEX spending
</t>
    </r>
  </si>
  <si>
    <t>1.Schedule 13 Senior Management Meeting, Dec 12 and 9 Jan,  2012/13 meeting notes
2. Network Meeting notes
3. Job descriptions of senior management
4. Board reports and meeting minutes
5. Service Level Agreement held with Netcon
6. Hard copies of standards manuals
7. The AMP contains a schedule of delegated authorities
8. Emergency recovery and disaster response arrangements.</t>
  </si>
  <si>
    <t>1.  Netcon Service Level Agreement
2. Spread sheets for maintenance status of capacitors, closers, regulators, substations, etc.
3. Nimbus accounting software generate automated reports
4. New connection sign off sheets.</t>
  </si>
  <si>
    <t>1. Training and Compliance Manager maintains staff training records and a Competency Matrix
2. EEA meeting attendance records
3. Human Resource plans include HR BPMs.</t>
  </si>
  <si>
    <t>1. AEL Network Policy chapters 3 and 4.
2. Competency Matrix training plan.
3. Chartered Professional Engineers Act 2002.</t>
  </si>
  <si>
    <t>1.  AEL Network Policy chapters 3 and 4
2. Competency Matrix Training Records
3. BPM for AEL HR processes
4. Netcon Service Level Agreement
5. The AEL Safety Management System (SMS) audit reports.</t>
  </si>
  <si>
    <t>1. Asset Management Policy
2. 2013 AMP
3. Netcon Service Level Agreement
4. Senior management job descriptions.</t>
  </si>
  <si>
    <t xml:space="preserve">1. BPM project
2. Use of Deloittes "New Industry Print" software.
</t>
  </si>
  <si>
    <t xml:space="preserve">1. BPM project
2. Independent Review of Internal AMMAT. Ratings from Utility Consultants.
3. Board meetings minutes and reports
4. Deloittes strategic IT review.
</t>
  </si>
  <si>
    <t>1. AEL IT Policy Statement
2. GIS and gentrack
3. Deloittes AEL strategic IT review
4. AEL AMP
5. Creation of an IT Manager's position.</t>
  </si>
  <si>
    <t>1. Appointment of IT Manager
2. Review of the IT system by Deloittes
3. Business Process Mapping
4. Board meetings and minutes.</t>
  </si>
  <si>
    <t>1. 2013 AMP, chapter 7
2. Health &amp; Safety Management System, p.40 and reports
3. EEA Asset Health Indicator Forum participant register
4. BPM
5. Board meeting minutes and board reports
6. Demand forecasts by the Asset Manager
7. Asset inspection data and sheet
8. Asset failure investigation report for Clayton Road outage
9. Asset condition reports from dissolved gas analysis (DGA) and partial discharge testing.</t>
  </si>
  <si>
    <t xml:space="preserve">1. 2013 AMP, subsection 7.1.6
2. Health &amp; Safety Management System, section 3. pp. 30,38
3. Competency Matrix
4. Hazard and Condition Review, Training Needs Analysis with Training and Compliance Manager
5. Senior management job descriptions.
</t>
  </si>
  <si>
    <t xml:space="preserve">1. Health and Safety Management System, pp.10,11
2. 2013 AMP, section 1.1 purpose of the plan
3. Training and Compliance Manager role description
4. Public Safety Management System, p. 19
</t>
  </si>
  <si>
    <t>1. 2013 AMP, chapter 5 and Appendix C
2. Load growth Data
3. Engineering design reports from Mitton Electronet
4. Board reports
5. Service Level Agreement held with Netcon.
6. Netcon maintenance schedule
7. Powerco procedures have been adapted for AEL.</t>
  </si>
  <si>
    <t>1. 2013 AMP, chapters 4 and 6
2. Asset Manager role description
3. Netcon SLA
4.  Fortnightly meetings between Netcon and the AEL Asset Manager
5. Netcon spread sheets outlining the  basic maintenance status 
6. Powerco standards adopted to suit AEL
7. Asset commissioning check sheet.</t>
  </si>
  <si>
    <t xml:space="preserve">1. 2013 AMP, chapter 6 and 8
2. Network Policy: Public Safety Management System, p. 21
3. AEL Network Policy: Plant and Transformer Maintenance.
4. Fortnightly meetings between Netcon and the AEL Asset Manager.
5. Netcon spread sheets outlining basic maintenance status. </t>
  </si>
  <si>
    <t xml:space="preserve">1. Asset Management Policy, chapter 7
2. 2013 AMP, chapter 6
3. AEL Emergency Preparedness Plan, chapter 2 &amp; 3
4. AEL  Network Plant and Transformer Maintenance, section 1, p. 8
5. Health &amp; Safety Management System, p. 11
6. Participant Outage Plan, chapter 3.1
7. Plant Fault Form
9. Job descriptions of Senior Management
10. Use of Powerco standards adopted for AEL.
</t>
  </si>
  <si>
    <t>1. 2013 AMP, chapter 8
2. External review of 2013 AMP by Utility Consultants 
3. Audit reports of the Safety Management System.</t>
  </si>
  <si>
    <t>1. 2013 AMP, subsection 6.8
2. Health &amp; Safety Management System, section 2, p. 16
3. AEL Emergency Preparedness Plan, chapter 2
4. Hazard and Incident Report form
5.  Netcon spread sheets showing general maintenance status on key assets; capacitor banks, closers, sub stations etc.
6. Netcon Service Level Agreement
7. Fortnightly meetings between Netcon and AEL Asset Manager
8. Commissioning works check sheets
9.  AEL project engineers asset inspection spread sheets.</t>
  </si>
  <si>
    <t>1. 2013 AMP, chapter 8
2. Staff hire; IT Manager and Network Manager, including role descriptions.
3. Acquisition of the Vault Health and Safety Data Base
4. Business Process Mapping for procurement, storage, installation of assets on Nimbus and Gentrack
5. Acquisition of Powerco procedures and standards including a cyclic review
6.  HB and DGA testing results (6monthly)
7.  Netcon spread sheets showing general maintenance status on key assets; capacitor banks, closers, sub stations etc.
8.  Mitton Electronet design reports.</t>
  </si>
  <si>
    <t xml:space="preserve">1. 2013 AMP, subsection 8.4.1
2. Emails from and to the EEA, ANA, Sapere Group, Utility Consulting etc. as discussed in user guidance
3.  Reports from PWC, Utility Consulting, Sapere Group, Deloittes
3. EEA conference attendance registers
4. Subscriptions to various publications. </t>
  </si>
  <si>
    <t>Our AMP is reviewed and approved by senior management before being reviewed and approved by the board. Groups such as Engineering and the Drawing Office are given hard copies of the AMP. Hard copies are not distributed to all staff within AEL however; the AMP is accessible by all staff through the shared drive. The AMP is also discussed as a matter of course at various network meetings and executive management meetings.</t>
  </si>
  <si>
    <t>All of our policy documents have a stated strategy and objective for that policy and lists all related policies and strategies. For example, section 1.4 of our Asset Management Policy lists the related policies and documents and section 2 provides a comprehensive policy statement linking our corporate strategies.</t>
  </si>
  <si>
    <t xml:space="preserve">Our Life Cycle Asset Management Planning covers all of our asset types. For example Table 6.5 provides details around maintenance triggers by asset category. </t>
  </si>
  <si>
    <t>Our network engineering team meet before the start of the year to set the asset management plan with regard to life cycle activities. We are currently working on appropriate and comprehensive documentation that will clearly demonstrate alignment to asset management objectives and the asset management strategy.</t>
  </si>
  <si>
    <t>We have a comprehensive Emergency Preparedness Plan in place which supports us to manage the continuity of critical asset management activity in an emergency event. Our plan is part of our Public Safety Management System which ensures consistency between our policies and strategies around asset management objectives.</t>
  </si>
  <si>
    <t>We circulate a copy of our AMP to our principle contractor, shareholders, large consumers, and key staff. A copy of our AMP is available, at reception and on our website. We do not however meet with large customers or other smaller contractors; nor do we present all staff with the key components of the AMP. We leave it to stakeholders to read and interpret the AMP themselves.</t>
  </si>
  <si>
    <t>Accountabilities for Asset Management in our AMP includes discussion of accountability at ownership level, governance, executive, management, operational, works and includes accountability of Netcon our subsidiary. To improve our score we will need to centralise the documentation, currently the documentation is stored in multiple systems or hardcopies which are not easily accessible by those responsible for the delivery of actions.</t>
  </si>
  <si>
    <t>Since 2005 we have recruited additional staff to ensure that our work plan can be completed. For example, in 2005 AEL had one network engineer and eight support staff. In 2012 AEL had grown to six network engineers and twelve support staff.  The Board approves unplanned works and notes monthly variances between budgeted and actual expenditure. Our current weakness is that we tend to be more reactive than proactive we are working to resolve our weaknesses.</t>
  </si>
  <si>
    <t xml:space="preserve">During 2013 we restructured the asset management team, and created two new positions Maintenance project manager and Maintenance Engineering Officer. The positions were fully scoped and have complete position descriptions. Position descriptions are held by the Training and Compliance Manager who also holds Safety Management audit reports in the Vault database. </t>
  </si>
  <si>
    <t xml:space="preserve">The Service Level Agreement held between Netcon and us includes assurance around resourcing and planning. We have not in the past formally documented resource constraints we have tended to deal with events when they have arisen. We recognise the benefits that could be derived from a more formal process and we are looking to put these into action in the future.  </t>
  </si>
  <si>
    <t>Progress on the AMP projects features regularly at network team meetings and the Network Manager updates senior management on a weekly basis at the executive management team meeting. Discussions about the meeting of the AMP requirements are kept to those people that are considered to be relevant and who can directly influence outcomes. Variance analysis of actual verses budget is given to the board monthly as part of the board packs.</t>
  </si>
  <si>
    <t xml:space="preserve">We have a service level agreement (SLA) with our preferred contractor Netcon. We meet weekly with Netcon to discuss performance, operational progress and other relevant issues the meetings are minuted. Our current SLA does not make explicit reference to our asset management policies or strategies We are in the process of moving to an Alliance Agreement which will explicitly reference our asset management policies and strategies. </t>
  </si>
  <si>
    <t xml:space="preserve">We do not currently break asset management activities down to a sufficiently disseminated level to be able to demonstrate that we align these to the development and implementation of our asset management system. </t>
  </si>
  <si>
    <t>We hold a comprehensive database of our staff competencies and those of our preferred contactor Netcon and subcontractors. We identify the training requirements by considering the planned work programme and the competencies that the work to be carried out will require. Enduring competency requirements are linked to our asset management plans will be a function of our Alliance Agreement with Netcon.</t>
  </si>
  <si>
    <t>Our comprehensive database, discussed above, is maintained by the Compliance and Training Manager as a function of the position. Our contractors are able to access the database and view and update their competencies.</t>
  </si>
  <si>
    <t>Our AMP is made available to all staff on our internet and hard copies are distributed to the asset management and engineering teams. We meet with our contractors each month to discuss the progression of the works programme. We hold regular shareholder meetings where our asset management programme can be discussed. Our stakeholder engagement, for consumers tends to be ad hoc. We will need to improve our communications to better our score.</t>
  </si>
  <si>
    <t>We have completed the mapping or our processes under our BPM project. Copies of all BPMs are available to staff on our intranet. During 2014 we will undertake stage 2 in which we will review and revise our existing BPMs for continuous improvement. We are continuing to develop out IT systems, where appropriate, to improve and record key processes.</t>
  </si>
  <si>
    <t>The importance, relevance, and key information of our AMP are discussed regularly by senior management and our Board at weekly and monthly meetings respectively. Our AMMAT scores and process were externally reviewed to get surety of the result and process taken. We are currently scoping new systems for example, GIS and AMS. Our existing systems are antiquated and do not fully support of asset management system.</t>
  </si>
  <si>
    <t>Data verification, ratification, and cleansing is done on an ad hoc case-by-case basis. Overall our asset management system is an informal system that includes GIS and gentrack. We will look to improve this score during 2014 as we complete the data cleansing or our existing systems as a precursor to the installation of new systems.</t>
  </si>
  <si>
    <t xml:space="preserve">A function of the newly created IT Manager role will be to develop the IT systems around our AMP requirements based on the process identified by the BPM project. 
Scoping of IT projects are held by senior management.
</t>
  </si>
  <si>
    <t xml:space="preserve">We have developed a Risk Management Policy and are in the process of identifying asset related risk across the asset lifecycle. By our next AMP, in March 2015, we expect to have the appropriate documentation in place so as to demonstrate that the appropriate documented mechanisms are integrated across life cycle phases and that these are being consistently applied. </t>
  </si>
  <si>
    <t>We have developed a Risk Management Policy and are in the process of identifying asset related risk across the asset lifecycle. By our next AMP, in March 2015, we expect to have the appropriate documentation in place so as to demonstrate that the appropriate documented mechanisms are integrated across life cycle phases and that these are being consistently applied.</t>
  </si>
  <si>
    <t>We have compiled a compliance register which lists all of our compliance obligations. We report by exception to our board every quarter. The register is used as part of the overarching Risk Management Plan which is linked our asset management practices.</t>
  </si>
  <si>
    <t xml:space="preserve">We have document control measures in place for all of our asset drawings. And we have established BPMs for the building of new assets. Currently we hold information in multiple systems which make it difficult to demonstrate that lifecycle activities are carried out under specific conditions that are consistent with asset management policies and strategies. Installing a new asset management system will greatly assist us to demonstrate how it is that this requirement. </t>
  </si>
  <si>
    <t>The overall management of maintenance is the responsibility of the Asset Manager who sets the policies and procedures within the bounds of the AMP and associated policies and strategies. The Asset manager reports progress on the asset maintenance plan to the Network Manager regularly. The Network Manager reports monthly to the board by exception. The reporting between management tends to be informal and is not documented. We are in the process of putting in place formal reporting procedures and reports templates that will better demonstrate our processes to manage and control the implementation of asset management during the lifecycle phase and measure the effectiveness of our processes.</t>
  </si>
  <si>
    <t>Condition assessments are predominately paper based records. There are some gaps in the historical information held. Part of the installation of a new asset management system will be data cleansing and ratification. Once complete we would expect an increase in this score.</t>
  </si>
  <si>
    <t>Our Emergency Preparedness Plan supports us to respond to emergency situations in an appropriate and timely manner. However, the manual nature of recording events does not allow us to score ourselves higher than a 2 at this time. A new asset management system that supports the centralisation of documentation will greatly assist us in improving this score in the future.</t>
  </si>
  <si>
    <t>We do not currently have the information that is contained within our asset management system externally audited. The system is dated and complex we have found it difficult, if not impossible, to source an appropriate audit option. We recognise the importance of external audits and intent to include a regular audit process in the scope of our new asset management system.</t>
  </si>
  <si>
    <t xml:space="preserve">We have comprehensive and proven processes for Routine and Preventive Inspection, Maintenance and Performance Programmes. Our investigation processes fully document incidents of asset failures taking note of nonconformities to establish root cause. Determining if there is appropriate preventative action to ensure similar incidents do not occur in the future  is a key part of that process. Chapter 6 of our AMP provides detailed description of our inspection and maintenance programmes. </t>
  </si>
  <si>
    <t xml:space="preserve">We had our AMP externally reviewed to obtain an option as to the compliance, or otherwise against the Commission's Electricity Distribution Information Disclosure Determination 2012, Decision No. NZCC 22, 1 October 2012. We will, were practicable, implement the recommendations around improvement of our AMP for future reporting periods. </t>
  </si>
  <si>
    <t xml:space="preserve">Our asset management team belong to industry groups and attend industry ran seminars. Our newly formed IT Services group keep abreast of improvements in systems. We fully scope all of our use investment analysis tools such as  net present value and cost/benefit analysis.   </t>
  </si>
  <si>
    <t>Low Charge</t>
  </si>
  <si>
    <t>Low Uncontrolled</t>
  </si>
  <si>
    <t>015</t>
  </si>
  <si>
    <t>015 Uncontrolled</t>
  </si>
  <si>
    <t>360</t>
  </si>
  <si>
    <t>360 Uncontrolled</t>
  </si>
  <si>
    <t>Assessed</t>
  </si>
  <si>
    <t>TOU 400V</t>
  </si>
  <si>
    <t>TOU 11kV</t>
  </si>
  <si>
    <t>IND</t>
  </si>
  <si>
    <t>Morven Fdr re-route at Leighbank</t>
  </si>
  <si>
    <t>[Description of material project or programme]</t>
  </si>
  <si>
    <t>Overhead Lines, new, refurbished &amp; upgraded</t>
  </si>
  <si>
    <t>Distribution Substations, including transformer, regulators, ring main units, etc.</t>
  </si>
  <si>
    <t>Underground Cables, including overhead to underground conversions</t>
  </si>
  <si>
    <t>Zone Substations, including load control plants</t>
  </si>
  <si>
    <t>Mobile Plant</t>
  </si>
  <si>
    <t>System Development</t>
  </si>
  <si>
    <t>33 kV Softwood pole replacements Clayton Rd</t>
  </si>
  <si>
    <t>Looker Rd conductor upgrade</t>
  </si>
  <si>
    <t>Mackle Rd conductor upgrade</t>
  </si>
  <si>
    <t>Mobile sub site preparations</t>
  </si>
  <si>
    <t>New ABS's</t>
  </si>
  <si>
    <t xml:space="preserve">Reclosers New </t>
  </si>
  <si>
    <t>SCADA &amp; pole top equipment automation (e.g. reclosers)</t>
  </si>
  <si>
    <t>Communications room upgrade</t>
  </si>
  <si>
    <t>Earthing</t>
  </si>
  <si>
    <t>Simons Pass Fdr 22 kV to 11 kV</t>
  </si>
  <si>
    <t>Upgrade Security Lock/Key System for all Network Plant and Equipment, starting with Zone Substations.</t>
  </si>
  <si>
    <t>Information Technology</t>
  </si>
  <si>
    <t>Equipment</t>
  </si>
  <si>
    <t>Vehicles</t>
  </si>
  <si>
    <t>Property</t>
  </si>
  <si>
    <t>N/A</t>
  </si>
  <si>
    <t>[Select one]</t>
  </si>
  <si>
    <t>Albury</t>
  </si>
  <si>
    <t>N</t>
  </si>
  <si>
    <t>Balmoral</t>
  </si>
  <si>
    <t>Bell's Pond</t>
  </si>
  <si>
    <t>Clandeboye 1</t>
  </si>
  <si>
    <t>N-1</t>
  </si>
  <si>
    <t>Clandeboye 2</t>
  </si>
  <si>
    <t>Fairlie</t>
  </si>
  <si>
    <t>Geraldine</t>
  </si>
  <si>
    <t>Glentanner</t>
  </si>
  <si>
    <t>Haldon Lilybank</t>
  </si>
  <si>
    <t>Pareora</t>
  </si>
  <si>
    <t>Pleasant Point</t>
  </si>
  <si>
    <t>Rangitata</t>
  </si>
  <si>
    <t>Studholme</t>
  </si>
  <si>
    <t>Tekapo Village</t>
  </si>
  <si>
    <t>Temuka</t>
  </si>
  <si>
    <t>Timaru 11/33</t>
  </si>
  <si>
    <t>Twizel Village</t>
  </si>
  <si>
    <t>Unwin Hut</t>
  </si>
  <si>
    <t>[Zone Substation_19]</t>
  </si>
  <si>
    <t>[Zone Substation_20]</t>
  </si>
  <si>
    <t>Transformer</t>
  </si>
  <si>
    <t>AEL step up to Fairlie, main site tx is TPs at 6 with 4.18 load and 6+ generation. Transfer from PLP (TIM GXP).</t>
  </si>
  <si>
    <t>Transfomer is being taken out of service in 2013.</t>
  </si>
  <si>
    <t>HV winding rating, MV and LV 15 each. Transfer from STU, then second transformer to be installed in 4 to 5 years.</t>
  </si>
  <si>
    <t>No constraint within +5 years</t>
  </si>
  <si>
    <t>Load is an estimate.</t>
  </si>
  <si>
    <t>3 MVA replaced by 5/6.25 MVA in 2013. Transfer from ABY.</t>
  </si>
  <si>
    <t>Subtransmission circuit</t>
  </si>
  <si>
    <t>assumes 2nd 5/6.25/9 MVA ex-RGA in T1 position. Transfer from RGA &amp; TMK.</t>
  </si>
  <si>
    <t>Load is an estimate</t>
  </si>
  <si>
    <t>Lines do not allow 30 capacity. Transfer from STU &amp; TIM.</t>
  </si>
  <si>
    <t>Transfer from TIM &amp; TMK &amp; ABY.</t>
  </si>
  <si>
    <t>Line does not allow 15 capacity. Transfer from GLD &amp; TMK &amp; CD1.</t>
  </si>
  <si>
    <t>Transpower</t>
  </si>
  <si>
    <t>TP has 2 x 11 MVA 110/11 kV txfrs feeding AEL 11 kV swbd. Transfer from BPD &amp; PAR.</t>
  </si>
  <si>
    <t>AEL step down to local area, main site tx is TPs. Transfer from TIM &amp; CD1 &amp; RGA &amp; GLD.</t>
  </si>
  <si>
    <t>AEL step up to Pareora/Pleasant Point, main site tx is TPs</t>
  </si>
  <si>
    <t>N-1 refers to 2x transformers. There is only one 33kV sub-transmission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</si>
</sst>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quot;??_);_(* @_)"/>
    <numFmt numFmtId="166" formatCode="[$-C09]d\ mmmm\ yyyy;@"/>
    <numFmt numFmtId="167" formatCode="d\ mmmm\ yyyy"/>
    <numFmt numFmtId="168" formatCode="\(#,##0\);\(#,##0\);\-"/>
    <numFmt numFmtId="169" formatCode="#,##0.00;\(#,##0.00\);\-"/>
    <numFmt numFmtId="170" formatCode="0%;\-0%;\-"/>
    <numFmt numFmtId="171" formatCode="d\ mmm\ yy"/>
    <numFmt numFmtId="172" formatCode="_([$-1409]d\ mmmm\ yyyy;_(@"/>
    <numFmt numFmtId="173" formatCode="_(* @_)"/>
    <numFmt numFmtId="174" formatCode="_(* #,##0.0_);_(* \(#,##0.0\);_(* &quot;–&quot;???_);_(* @_)"/>
    <numFmt numFmtId="175" formatCode="_(* #,##0.00_);_(* \(#,##0.00\);_(* &quot;–&quot;???_);_(* @_)"/>
    <numFmt numFmtId="176" formatCode="_(* #,##0.00%_);_(* \(#,##0.00%\);_(* &quot;–&quot;???_);_(* @_)"/>
    <numFmt numFmtId="177" formatCode="_(* #,##0.0%_);_(* \(#,##0.0%\);_(* &quot;–&quot;???_);_(* @_)"/>
    <numFmt numFmtId="178" formatCode="_(* #,##0%_);_(* \(#,##0%\);_(* &quot;–&quot;???_);_(* @_)"/>
    <numFmt numFmtId="179" formatCode="_([$-1409]hh:mm_-;_(@"/>
    <numFmt numFmtId="180" formatCode="_([$-1409]d\ mmm\ yyyy_-;_(@"/>
    <numFmt numFmtId="181" formatCode="[$-1409]d\ mmm\ yy;@"/>
    <numFmt numFmtId="182" formatCode="_(@_)"/>
    <numFmt numFmtId="183" formatCode="_(* #,##0.0000_);_(* \(#,##0.0000\);_(* &quot;–&quot;??_);_(* @_)"/>
    <numFmt numFmtId="184" formatCode="_(* #,##0.00000_);_(* \(#,##0.00000\);_(* &quot;–&quot;??_);_(* @_)"/>
    <numFmt numFmtId="185" formatCode="#,##0;\(#,##0\);\-"/>
    <numFmt numFmtId="186" formatCode="#,##0\ ;\(#,##0\);\-"/>
    <numFmt numFmtId="187" formatCode="#,##0.00\ ;\(#,##0.00\);\-"/>
    <numFmt numFmtId="188" formatCode="#,##0%\ ;\(#,##0%\);\-"/>
    <numFmt numFmtId="189" formatCode="#,##0.0%\ ;\(#,##0.0%\);\-"/>
    <numFmt numFmtId="190" formatCode="#,##0.0\ ;\(#,##0.0\);\-"/>
    <numFmt numFmtId="191" formatCode="#,##0.00%\ ;\(#,##0.00%\);\-"/>
    <numFmt numFmtId="192" formatCode="[$kr-406]\ #,##0.00"/>
    <numFmt numFmtId="193" formatCode="#,##0.00;[Red]\(#,##0.00\)"/>
    <numFmt numFmtId="194" formatCode="#,##0;[Red]\(#,##0\)"/>
    <numFmt numFmtId="195" formatCode="_(* #,##0_);_(* \(#,##0\);_(* &quot;-&quot;_);_(@_)"/>
    <numFmt numFmtId="196" formatCode="_(* #,##0.000_);_(* \(#,##0.000\);_(* &quot;–&quot;??_);_(* @_)"/>
    <numFmt numFmtId="197" formatCode="_ * #,##0.00_ ;_ * \-#,##0.00_ ;_ * &quot;-&quot;??_ ;_ @_ "/>
    <numFmt numFmtId="198" formatCode="_(&quot;$&quot;* #,##0.00_);_(&quot;$&quot;* \(#,##0.00\);_(&quot;$&quot;* &quot;-&quot;??_);_(@_)"/>
    <numFmt numFmtId="199" formatCode="m\o\n\th\ d\,\ yyyy"/>
    <numFmt numFmtId="200" formatCode="_(* [$-1409]d\ mmm\ yyyy\ h\ AM/PM_);_(* @"/>
    <numFmt numFmtId="201" formatCode="#.00"/>
    <numFmt numFmtId="202" formatCode="#."/>
    <numFmt numFmtId="203" formatCode="_(* #,##0_);_(* \(#,##0\);_(* &quot;–&quot;??_);\(@_)"/>
    <numFmt numFmtId="204" formatCode="0.0%"/>
    <numFmt numFmtId="205" formatCode="mmm"/>
    <numFmt numFmtId="206" formatCode="_([$-1409]h:mm\ AM/PM;@"/>
    <numFmt numFmtId="207" formatCode="_(* 0000_);_(* \(0000\);_(* &quot;–&quot;??_);_(@_)"/>
  </numFmts>
  <fonts count="168">
    <font>
      <sz val="10"/>
      <color theme="1"/>
      <name val="Calibri"/>
      <family val="4"/>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u/>
      <sz val="10"/>
      <color indexed="12"/>
      <name val="Calibri"/>
      <family val="1"/>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indexed="30"/>
      <name val="Calibri"/>
      <family val="4"/>
    </font>
    <font>
      <sz val="10"/>
      <color theme="1"/>
      <name val="Calibri"/>
      <family val="4"/>
      <scheme val="minor"/>
    </font>
    <font>
      <b/>
      <sz val="13"/>
      <color theme="4"/>
      <name val="Calibri"/>
      <family val="2"/>
      <scheme val="minor"/>
    </font>
    <font>
      <sz val="10"/>
      <color theme="1"/>
      <name val="Calibri"/>
      <family val="2"/>
    </font>
    <font>
      <i/>
      <sz val="10"/>
      <name val="Calibri"/>
      <family val="2"/>
      <scheme val="minor"/>
    </font>
    <font>
      <i/>
      <sz val="10"/>
      <color theme="1"/>
      <name val="Calibri"/>
      <family val="2"/>
    </font>
    <font>
      <sz val="14"/>
      <color theme="1"/>
      <name val="Calibri"/>
      <family val="2"/>
    </font>
    <font>
      <sz val="10"/>
      <color theme="8"/>
      <name val="Calibri"/>
      <family val="2"/>
    </font>
    <font>
      <sz val="10"/>
      <color theme="4" tint="0.39994506668294322"/>
      <name val="Calibri"/>
      <family val="2"/>
    </font>
    <font>
      <sz val="10"/>
      <color rgb="FF0070C0"/>
      <name val="Calibri"/>
      <family val="2"/>
    </font>
    <font>
      <sz val="10"/>
      <color rgb="FF0070C0"/>
      <name val="Calibri"/>
      <family val="2"/>
      <scheme val="minor"/>
    </font>
    <font>
      <sz val="10"/>
      <color theme="4" tint="0.39994506668294322"/>
      <name val="Calibri"/>
      <family val="2"/>
      <scheme val="minor"/>
    </font>
    <font>
      <sz val="10"/>
      <color theme="8"/>
      <name val="Calibri"/>
      <family val="4"/>
      <scheme val="minor"/>
    </font>
    <font>
      <sz val="10"/>
      <name val="Calibri"/>
      <family val="2"/>
      <scheme val="minor"/>
    </font>
    <font>
      <b/>
      <sz val="10"/>
      <color theme="1"/>
      <name val="Calibri"/>
      <family val="2"/>
    </font>
    <font>
      <b/>
      <sz val="13"/>
      <color theme="4"/>
      <name val="Calibri"/>
      <family val="4"/>
      <scheme val="minor"/>
    </font>
    <font>
      <b/>
      <sz val="13"/>
      <color theme="4"/>
      <name val="Calibri"/>
      <family val="2"/>
    </font>
    <font>
      <i/>
      <sz val="8"/>
      <color theme="1"/>
      <name val="Calibri"/>
      <family val="4"/>
      <scheme val="minor"/>
    </font>
    <font>
      <i/>
      <sz val="8"/>
      <color theme="1"/>
      <name val="Calibri"/>
      <family val="2"/>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color theme="1"/>
      <name val="Calibri"/>
      <family val="2"/>
    </font>
    <font>
      <b/>
      <sz val="12"/>
      <color theme="1"/>
      <name val="Calibri"/>
      <family val="1"/>
    </font>
    <font>
      <b/>
      <sz val="11"/>
      <color theme="1"/>
      <name val="Calibri"/>
      <family val="2"/>
    </font>
    <font>
      <b/>
      <sz val="11"/>
      <color theme="1"/>
      <name val="Calibri"/>
      <family val="1"/>
    </font>
    <font>
      <b/>
      <sz val="10"/>
      <color theme="1"/>
      <name val="Calibri"/>
      <family val="1"/>
      <scheme val="major"/>
    </font>
    <font>
      <b/>
      <sz val="10"/>
      <color theme="1"/>
      <name val="Calibri"/>
      <family val="1"/>
    </font>
    <font>
      <sz val="10"/>
      <color theme="1"/>
      <name val="Calibri"/>
      <family val="1"/>
      <scheme val="major"/>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sz val="14"/>
      <color theme="1"/>
      <name val="Calibri"/>
      <family val="1"/>
      <scheme val="major"/>
    </font>
    <font>
      <b/>
      <sz val="13"/>
      <color theme="1"/>
      <name val="Calibri"/>
      <family val="1"/>
    </font>
    <font>
      <b/>
      <sz val="10"/>
      <color theme="1"/>
      <name val="Calibri"/>
      <family val="4"/>
      <scheme val="minor"/>
    </font>
    <font>
      <b/>
      <sz val="18"/>
      <color theme="1"/>
      <name val="Calibri"/>
      <family val="2"/>
    </font>
    <font>
      <sz val="8"/>
      <color theme="1"/>
      <name val="Calibri"/>
      <family val="1"/>
    </font>
    <font>
      <b/>
      <sz val="16"/>
      <color theme="1"/>
      <name val="Calibri"/>
      <family val="2"/>
    </font>
    <font>
      <u/>
      <sz val="10"/>
      <color theme="1"/>
      <name val="Calibri"/>
      <family val="2"/>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u/>
      <sz val="10"/>
      <color theme="10"/>
      <name val="Calibri"/>
      <family val="4"/>
      <scheme val="minor"/>
    </font>
    <font>
      <sz val="10"/>
      <name val="Arial"/>
      <family val="2"/>
    </font>
    <font>
      <sz val="11"/>
      <color indexed="8"/>
      <name val="Arial"/>
      <family val="2"/>
    </font>
    <font>
      <sz val="10"/>
      <color indexed="8"/>
      <name val="Arial"/>
      <family val="2"/>
    </font>
    <font>
      <sz val="11"/>
      <color theme="1"/>
      <name val="Arial"/>
      <family val="2"/>
    </font>
    <font>
      <sz val="11"/>
      <color indexed="8"/>
      <name val="Calibri"/>
      <family val="2"/>
    </font>
    <font>
      <sz val="11"/>
      <color indexed="9"/>
      <name val="Arial"/>
      <family val="2"/>
    </font>
    <font>
      <sz val="10"/>
      <color indexed="9"/>
      <name val="Arial"/>
      <family val="2"/>
    </font>
    <font>
      <sz val="11"/>
      <color indexed="9"/>
      <name val="Calibri"/>
      <family val="2"/>
    </font>
    <font>
      <sz val="11"/>
      <color theme="0"/>
      <name val="Arial"/>
      <family val="2"/>
    </font>
    <font>
      <sz val="11"/>
      <color indexed="20"/>
      <name val="Arial"/>
      <family val="2"/>
    </font>
    <font>
      <sz val="10"/>
      <color indexed="20"/>
      <name val="Arial"/>
      <family val="2"/>
    </font>
    <font>
      <sz val="11"/>
      <color indexed="20"/>
      <name val="Calibri"/>
      <family val="2"/>
    </font>
    <font>
      <sz val="11"/>
      <color rgb="FF9C0006"/>
      <name val="Arial"/>
      <family val="2"/>
    </font>
    <font>
      <sz val="9"/>
      <name val="Century Gothic"/>
      <family val="2"/>
    </font>
    <font>
      <b/>
      <sz val="11"/>
      <color indexed="52"/>
      <name val="Arial"/>
      <family val="2"/>
    </font>
    <font>
      <b/>
      <sz val="10"/>
      <color indexed="52"/>
      <name val="Arial"/>
      <family val="2"/>
    </font>
    <font>
      <b/>
      <sz val="11"/>
      <color indexed="52"/>
      <name val="Calibri"/>
      <family val="2"/>
    </font>
    <font>
      <b/>
      <sz val="11"/>
      <color rgb="FFFA7D00"/>
      <name val="Arial"/>
      <family val="2"/>
    </font>
    <font>
      <b/>
      <sz val="11"/>
      <color indexed="9"/>
      <name val="Arial"/>
      <family val="2"/>
    </font>
    <font>
      <b/>
      <sz val="10"/>
      <color indexed="9"/>
      <name val="Arial"/>
      <family val="2"/>
    </font>
    <font>
      <b/>
      <sz val="11"/>
      <color theme="0"/>
      <name val="Arial"/>
      <family val="2"/>
    </font>
    <font>
      <sz val="10"/>
      <color theme="1"/>
      <name val="Arial"/>
      <family val="4"/>
    </font>
    <font>
      <sz val="10"/>
      <name val="Times New Roman"/>
      <family val="1"/>
    </font>
    <font>
      <sz val="10"/>
      <color indexed="8"/>
      <name val="Arial"/>
      <family val="4"/>
    </font>
    <font>
      <sz val="10"/>
      <color theme="8"/>
      <name val="Arial"/>
      <family val="4"/>
    </font>
    <font>
      <sz val="1"/>
      <color indexed="8"/>
      <name val="Courier"/>
      <family val="3"/>
    </font>
    <font>
      <b/>
      <sz val="13"/>
      <color theme="4"/>
      <name val="Arial"/>
      <family val="4"/>
    </font>
    <font>
      <i/>
      <sz val="8"/>
      <color theme="1"/>
      <name val="Arial"/>
      <family val="4"/>
    </font>
    <font>
      <i/>
      <sz val="10"/>
      <color indexed="23"/>
      <name val="Arial"/>
      <family val="2"/>
    </font>
    <font>
      <i/>
      <sz val="11"/>
      <color indexed="23"/>
      <name val="Calibri"/>
      <family val="2"/>
    </font>
    <font>
      <u/>
      <sz val="10"/>
      <color theme="11"/>
      <name val="Arial"/>
      <family val="1"/>
    </font>
    <font>
      <sz val="11"/>
      <color indexed="17"/>
      <name val="Arial"/>
      <family val="2"/>
    </font>
    <font>
      <sz val="10"/>
      <color indexed="17"/>
      <name val="Arial"/>
      <family val="2"/>
    </font>
    <font>
      <sz val="11"/>
      <color indexed="17"/>
      <name val="Calibri"/>
      <family val="2"/>
    </font>
    <font>
      <sz val="11"/>
      <color rgb="FF006100"/>
      <name val="Arial"/>
      <family val="2"/>
    </font>
    <font>
      <b/>
      <sz val="15"/>
      <color indexed="56"/>
      <name val="Arial"/>
      <family val="2"/>
    </font>
    <font>
      <b/>
      <sz val="15"/>
      <color indexed="56"/>
      <name val="Calibri"/>
      <family val="2"/>
    </font>
    <font>
      <b/>
      <sz val="15"/>
      <color theme="3"/>
      <name val="Arial"/>
      <family val="2"/>
    </font>
    <font>
      <b/>
      <sz val="12"/>
      <color theme="1"/>
      <name val="Arial"/>
      <family val="1"/>
    </font>
    <font>
      <b/>
      <sz val="13"/>
      <color indexed="56"/>
      <name val="Arial"/>
      <family val="2"/>
    </font>
    <font>
      <b/>
      <sz val="13"/>
      <color indexed="56"/>
      <name val="Calibri"/>
      <family val="2"/>
    </font>
    <font>
      <b/>
      <sz val="11"/>
      <color indexed="56"/>
      <name val="Arial"/>
      <family val="2"/>
    </font>
    <font>
      <b/>
      <sz val="11"/>
      <color indexed="56"/>
      <name val="Calibri"/>
      <family val="2"/>
    </font>
    <font>
      <b/>
      <sz val="11"/>
      <color theme="3"/>
      <name val="Arial"/>
      <family val="2"/>
    </font>
    <font>
      <b/>
      <sz val="1"/>
      <color indexed="8"/>
      <name val="Courier"/>
      <family val="3"/>
    </font>
    <font>
      <u/>
      <sz val="11"/>
      <color theme="10"/>
      <name val="Calibri"/>
      <family val="2"/>
      <scheme val="minor"/>
    </font>
    <font>
      <u/>
      <sz val="11"/>
      <color indexed="12"/>
      <name val="Calibri"/>
      <family val="2"/>
    </font>
    <font>
      <u/>
      <sz val="11"/>
      <color theme="10"/>
      <name val="Arial"/>
      <family val="2"/>
    </font>
    <font>
      <u/>
      <sz val="10"/>
      <color indexed="12"/>
      <name val="Arial"/>
      <family val="2"/>
    </font>
    <font>
      <u/>
      <sz val="10"/>
      <color theme="4"/>
      <name val="Arial"/>
      <family val="1"/>
    </font>
    <font>
      <u/>
      <sz val="10"/>
      <color theme="10"/>
      <name val="Arial"/>
      <family val="4"/>
    </font>
    <font>
      <u/>
      <sz val="10"/>
      <color theme="10"/>
      <name val="Arial"/>
      <family val="2"/>
    </font>
    <font>
      <sz val="11"/>
      <color indexed="62"/>
      <name val="Arial"/>
      <family val="2"/>
    </font>
    <font>
      <sz val="10"/>
      <color indexed="62"/>
      <name val="Arial"/>
      <family val="2"/>
    </font>
    <font>
      <sz val="11"/>
      <color indexed="62"/>
      <name val="Calibri"/>
      <family val="2"/>
    </font>
    <font>
      <sz val="11"/>
      <color rgb="FF3F3F76"/>
      <name val="Arial"/>
      <family val="2"/>
    </font>
    <font>
      <b/>
      <sz val="10"/>
      <color theme="1"/>
      <name val="Arial"/>
      <family val="4"/>
    </font>
    <font>
      <b/>
      <sz val="10"/>
      <name val="Arial"/>
      <family val="2"/>
    </font>
    <font>
      <sz val="11"/>
      <color indexed="52"/>
      <name val="Arial"/>
      <family val="2"/>
    </font>
    <font>
      <sz val="10"/>
      <color indexed="52"/>
      <name val="Arial"/>
      <family val="2"/>
    </font>
    <font>
      <sz val="11"/>
      <color indexed="52"/>
      <name val="Calibri"/>
      <family val="2"/>
    </font>
    <font>
      <sz val="11"/>
      <color rgb="FFFA7D00"/>
      <name val="Arial"/>
      <family val="2"/>
    </font>
    <font>
      <sz val="10"/>
      <name val="MS Sans Serif"/>
      <family val="2"/>
    </font>
    <font>
      <sz val="11"/>
      <color indexed="60"/>
      <name val="Arial"/>
      <family val="2"/>
    </font>
    <font>
      <sz val="10"/>
      <color indexed="60"/>
      <name val="Arial"/>
      <family val="2"/>
    </font>
    <font>
      <sz val="11"/>
      <color indexed="60"/>
      <name val="Calibri"/>
      <family val="2"/>
    </font>
    <font>
      <sz val="11"/>
      <color rgb="FF9C6500"/>
      <name val="Arial"/>
      <family val="2"/>
    </font>
    <font>
      <sz val="10"/>
      <color theme="1"/>
      <name val="Arial Mäori"/>
      <family val="2"/>
    </font>
    <font>
      <sz val="11"/>
      <color theme="1"/>
      <name val="Arial Mäori"/>
      <family val="2"/>
    </font>
    <font>
      <sz val="11"/>
      <color indexed="8"/>
      <name val="Arial Mäori"/>
      <family val="2"/>
    </font>
    <font>
      <b/>
      <sz val="11"/>
      <color indexed="63"/>
      <name val="Arial"/>
      <family val="2"/>
    </font>
    <font>
      <b/>
      <sz val="10"/>
      <color indexed="63"/>
      <name val="Arial"/>
      <family val="2"/>
    </font>
    <font>
      <b/>
      <sz val="11"/>
      <color indexed="63"/>
      <name val="Calibri"/>
      <family val="2"/>
    </font>
    <font>
      <b/>
      <sz val="11"/>
      <color rgb="FF3F3F3F"/>
      <name val="Arial"/>
      <family val="2"/>
    </font>
    <font>
      <sz val="8"/>
      <color theme="1"/>
      <name val="Arial"/>
      <family val="1"/>
    </font>
    <font>
      <sz val="8"/>
      <color theme="1"/>
      <name val="Calibri"/>
      <family val="1"/>
      <scheme val="major"/>
    </font>
    <font>
      <b/>
      <sz val="18"/>
      <color indexed="56"/>
      <name val="Arial"/>
      <family val="2"/>
    </font>
    <font>
      <b/>
      <sz val="18"/>
      <color indexed="56"/>
      <name val="Cambria"/>
      <family val="2"/>
    </font>
    <font>
      <sz val="16"/>
      <color theme="4"/>
      <name val="Arial"/>
      <family val="2"/>
    </font>
    <font>
      <b/>
      <sz val="18"/>
      <color theme="3"/>
      <name val="Arial"/>
      <family val="2"/>
    </font>
    <font>
      <b/>
      <sz val="11"/>
      <color indexed="8"/>
      <name val="Arial"/>
      <family val="2"/>
    </font>
    <font>
      <b/>
      <sz val="10"/>
      <color indexed="8"/>
      <name val="Arial"/>
      <family val="2"/>
    </font>
    <font>
      <b/>
      <sz val="11"/>
      <color indexed="8"/>
      <name val="Calibri"/>
      <family val="2"/>
    </font>
    <font>
      <b/>
      <sz val="11"/>
      <color theme="1"/>
      <name val="Arial"/>
      <family val="2"/>
    </font>
    <font>
      <sz val="11"/>
      <color indexed="10"/>
      <name val="Arial"/>
      <family val="2"/>
    </font>
    <font>
      <sz val="10"/>
      <color indexed="10"/>
      <name val="Arial"/>
      <family val="2"/>
    </font>
    <font>
      <sz val="11"/>
      <color rgb="FFFF0000"/>
      <name val="Arial"/>
      <family val="2"/>
    </font>
    <font>
      <sz val="12"/>
      <color indexed="30"/>
      <name val="Calibri"/>
      <family val="2"/>
    </font>
    <font>
      <strike/>
      <sz val="10"/>
      <name val="Calibri"/>
      <family val="2"/>
      <scheme val="minor"/>
    </font>
  </fonts>
  <fills count="6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0"/>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54"/>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rgb="FF33CC33"/>
        <bgColor indexed="64"/>
      </patternFill>
    </fill>
    <fill>
      <patternFill patternType="solid">
        <fgColor theme="3"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1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right/>
      <top style="thin">
        <color indexed="49"/>
      </top>
      <bottom style="double">
        <color indexed="49"/>
      </bottom>
      <diagonal/>
    </border>
    <border>
      <left/>
      <right/>
      <top style="thin">
        <color indexed="62"/>
      </top>
      <bottom style="double">
        <color indexed="62"/>
      </bottom>
      <diagonal/>
    </border>
  </borders>
  <cellStyleXfs count="2098">
    <xf numFmtId="0" fontId="0" fillId="0" borderId="0">
      <alignment horizontal="right"/>
    </xf>
    <xf numFmtId="0" fontId="27" fillId="0" borderId="1">
      <alignment horizontal="center" vertical="center"/>
      <protection locked="0"/>
    </xf>
    <xf numFmtId="165" fontId="10" fillId="0" borderId="0" applyFont="0" applyFill="0" applyBorder="0" applyAlignment="0" applyProtection="0">
      <alignment horizontal="left"/>
      <protection locked="0"/>
    </xf>
    <xf numFmtId="165" fontId="24" fillId="0" borderId="0" applyFont="0" applyFill="0" applyBorder="0" applyAlignment="0" applyProtection="0">
      <alignment horizontal="left"/>
      <protection locked="0"/>
    </xf>
    <xf numFmtId="174" fontId="24" fillId="0" borderId="0" applyFont="0" applyFill="0" applyBorder="0" applyAlignment="0" applyProtection="0">
      <protection locked="0"/>
    </xf>
    <xf numFmtId="174" fontId="28" fillId="5" borderId="30">
      <protection locked="0"/>
    </xf>
    <xf numFmtId="174" fontId="24" fillId="0" borderId="0" applyFont="0" applyFill="0" applyBorder="0" applyAlignment="0" applyProtection="0">
      <protection locked="0"/>
    </xf>
    <xf numFmtId="175" fontId="24" fillId="0" borderId="0" applyFont="0" applyFill="0" applyBorder="0" applyAlignment="0" applyProtection="0">
      <protection locked="0"/>
    </xf>
    <xf numFmtId="175" fontId="28" fillId="0" borderId="0" applyFill="0" applyBorder="0" applyAlignment="0" applyProtection="0">
      <protection locked="0"/>
    </xf>
    <xf numFmtId="175" fontId="24" fillId="0" borderId="0" applyFont="0" applyFill="0" applyBorder="0" applyAlignment="0" applyProtection="0">
      <protection locked="0"/>
    </xf>
    <xf numFmtId="183" fontId="24" fillId="0" borderId="0" applyFont="0" applyFill="0" applyBorder="0" applyAlignment="0" applyProtection="0"/>
    <xf numFmtId="184" fontId="25" fillId="2" borderId="2" applyFont="0" applyFill="0" applyBorder="0" applyAlignment="0" applyProtection="0">
      <protection locked="0"/>
    </xf>
    <xf numFmtId="164" fontId="26" fillId="0" borderId="0" applyFont="0" applyFill="0" applyBorder="0" applyAlignment="0" applyProtection="0"/>
    <xf numFmtId="164" fontId="26" fillId="0" borderId="0" applyFont="0" applyFill="0" applyBorder="0" applyAlignment="0" applyProtection="0"/>
    <xf numFmtId="168" fontId="11" fillId="6" borderId="0" applyFont="0" applyBorder="0" applyAlignment="0" applyProtection="0"/>
    <xf numFmtId="168" fontId="6" fillId="6" borderId="0" applyFont="0" applyBorder="0" applyAlignment="0" applyProtection="0"/>
    <xf numFmtId="169" fontId="11" fillId="6" borderId="0" applyFont="0" applyBorder="0" applyProtection="0">
      <alignment horizontal="right"/>
    </xf>
    <xf numFmtId="169" fontId="6" fillId="6" borderId="0" applyFont="0" applyBorder="0" applyProtection="0">
      <alignment horizontal="right"/>
    </xf>
    <xf numFmtId="169" fontId="6" fillId="6" borderId="0" applyFont="0" applyBorder="0" applyProtection="0">
      <alignment horizontal="right"/>
    </xf>
    <xf numFmtId="0" fontId="29" fillId="6" borderId="0" applyBorder="0"/>
    <xf numFmtId="0" fontId="26" fillId="5" borderId="30">
      <alignment horizontal="left" vertical="top" wrapText="1" indent="1"/>
      <protection locked="0"/>
    </xf>
    <xf numFmtId="0" fontId="30" fillId="7" borderId="0" applyFill="0">
      <alignment horizontal="left" wrapText="1"/>
    </xf>
    <xf numFmtId="0" fontId="29" fillId="6" borderId="0" applyBorder="0">
      <alignment wrapText="1"/>
    </xf>
    <xf numFmtId="0" fontId="31" fillId="8" borderId="0" applyFill="0">
      <alignment horizontal="right"/>
    </xf>
    <xf numFmtId="0" fontId="27" fillId="9" borderId="1">
      <alignment horizontal="center"/>
    </xf>
    <xf numFmtId="0" fontId="32" fillId="5" borderId="30">
      <alignment horizontal="center" vertical="center"/>
      <protection locked="0"/>
    </xf>
    <xf numFmtId="172" fontId="33" fillId="5" borderId="30" applyFill="0" applyProtection="0">
      <alignment horizontal="right"/>
      <protection locked="0"/>
    </xf>
    <xf numFmtId="0" fontId="34" fillId="5" borderId="31" applyFill="0">
      <alignment horizontal="right"/>
      <protection locked="0"/>
    </xf>
    <xf numFmtId="0" fontId="32" fillId="5" borderId="30" applyFill="0" applyProtection="0">
      <alignment horizontal="right"/>
      <protection locked="0"/>
    </xf>
    <xf numFmtId="0" fontId="35" fillId="0" borderId="1">
      <protection locked="0"/>
    </xf>
    <xf numFmtId="0" fontId="36" fillId="0" borderId="1" applyProtection="0"/>
    <xf numFmtId="0" fontId="37" fillId="5" borderId="30" applyNumberFormat="0">
      <protection locked="0"/>
    </xf>
    <xf numFmtId="0" fontId="32" fillId="5" borderId="30" applyNumberFormat="0">
      <protection locked="0"/>
    </xf>
    <xf numFmtId="0" fontId="35" fillId="0" borderId="1">
      <alignment horizontal="center"/>
      <protection locked="0"/>
    </xf>
    <xf numFmtId="0" fontId="38" fillId="6" borderId="0" applyAlignment="0"/>
    <xf numFmtId="0" fontId="29" fillId="6" borderId="0">
      <alignment horizontal="right"/>
    </xf>
    <xf numFmtId="166" fontId="26" fillId="7" borderId="0"/>
    <xf numFmtId="0" fontId="26" fillId="7" borderId="0"/>
    <xf numFmtId="0" fontId="28" fillId="7" borderId="0"/>
    <xf numFmtId="172" fontId="24" fillId="0" borderId="0" applyFont="0" applyFill="0" applyBorder="0" applyProtection="0">
      <protection locked="0"/>
    </xf>
    <xf numFmtId="180" fontId="36" fillId="0" borderId="1" applyFont="0" applyFill="0" applyBorder="0" applyAlignment="0" applyProtection="0"/>
    <xf numFmtId="181" fontId="24" fillId="0" borderId="0" applyFont="0" applyFill="0" applyBorder="0" applyAlignment="0" applyProtection="0">
      <alignment wrapText="1"/>
    </xf>
    <xf numFmtId="181" fontId="28" fillId="0" borderId="0" applyFill="0" applyBorder="0" applyAlignment="0" applyProtection="0">
      <alignment wrapText="1"/>
    </xf>
    <xf numFmtId="181" fontId="24" fillId="0" borderId="0" applyFont="0" applyFill="0" applyBorder="0" applyAlignment="0" applyProtection="0">
      <alignment wrapText="1"/>
    </xf>
    <xf numFmtId="181" fontId="39" fillId="7" borderId="0" applyFill="0">
      <alignment horizontal="center"/>
    </xf>
    <xf numFmtId="167" fontId="27" fillId="9" borderId="1">
      <alignment horizontal="center" vertical="center"/>
    </xf>
    <xf numFmtId="0" fontId="40" fillId="0" borderId="30" applyFill="0">
      <alignment horizontal="center"/>
    </xf>
    <xf numFmtId="0" fontId="41" fillId="0" borderId="30" applyFill="0">
      <alignment horizontal="center"/>
    </xf>
    <xf numFmtId="0" fontId="40" fillId="0" borderId="30" applyFill="0">
      <alignment horizontal="center"/>
    </xf>
    <xf numFmtId="172" fontId="40" fillId="0" borderId="30" applyFill="0">
      <alignment horizontal="center" vertical="center"/>
      <protection locked="0"/>
    </xf>
    <xf numFmtId="172" fontId="41" fillId="0" borderId="30" applyFill="0">
      <alignment horizontal="center" vertical="center"/>
    </xf>
    <xf numFmtId="172" fontId="40" fillId="0" borderId="30" applyFill="0">
      <alignment horizontal="center" vertical="center"/>
    </xf>
    <xf numFmtId="49" fontId="42" fillId="0" borderId="0" applyFill="0" applyProtection="0">
      <alignment horizontal="left" indent="1"/>
    </xf>
    <xf numFmtId="49" fontId="43" fillId="0" borderId="0" applyFill="0" applyProtection="0">
      <alignment horizontal="left" indent="1"/>
    </xf>
    <xf numFmtId="49" fontId="42" fillId="0" borderId="0" applyFill="0" applyProtection="0">
      <alignment horizontal="left" indent="1"/>
    </xf>
    <xf numFmtId="0" fontId="30" fillId="7" borderId="0" applyFill="0">
      <alignment horizontal="right"/>
    </xf>
    <xf numFmtId="0" fontId="44" fillId="6" borderId="0" applyNumberFormat="0" applyBorder="0">
      <alignment horizontal="left"/>
    </xf>
    <xf numFmtId="0" fontId="45" fillId="9" borderId="3" applyBorder="0"/>
    <xf numFmtId="0" fontId="46" fillId="9" borderId="0" applyNumberFormat="0" applyBorder="0">
      <alignment horizontal="right"/>
    </xf>
    <xf numFmtId="0" fontId="14" fillId="9" borderId="0" applyFont="0" applyAlignment="0"/>
    <xf numFmtId="0" fontId="9" fillId="9" borderId="0" applyFont="0" applyAlignment="0"/>
    <xf numFmtId="0" fontId="9" fillId="9" borderId="0" applyFont="0" applyAlignment="0"/>
    <xf numFmtId="0" fontId="47" fillId="9" borderId="0" applyBorder="0">
      <alignment vertical="top" wrapText="1"/>
    </xf>
    <xf numFmtId="0" fontId="29" fillId="9" borderId="0" applyAlignment="0">
      <alignment horizontal="center"/>
    </xf>
    <xf numFmtId="0" fontId="48" fillId="0" borderId="0" applyNumberFormat="0" applyFill="0" applyAlignment="0"/>
    <xf numFmtId="0" fontId="49" fillId="0" borderId="0" applyNumberFormat="0" applyFill="0" applyAlignment="0"/>
    <xf numFmtId="0" fontId="50" fillId="0" borderId="0" applyNumberFormat="0" applyFill="0" applyAlignment="0"/>
    <xf numFmtId="0" fontId="50" fillId="0" borderId="0" applyNumberFormat="0" applyFill="0" applyAlignment="0" applyProtection="0"/>
    <xf numFmtId="0" fontId="48" fillId="0" borderId="0" applyNumberFormat="0" applyFill="0" applyAlignment="0" applyProtection="0"/>
    <xf numFmtId="166" fontId="50" fillId="0" borderId="0" applyNumberFormat="0" applyFill="0" applyAlignment="0" applyProtection="0"/>
    <xf numFmtId="0" fontId="51" fillId="0" borderId="0" applyNumberFormat="0" applyFill="0" applyAlignment="0"/>
    <xf numFmtId="0" fontId="52" fillId="0" borderId="0" applyNumberFormat="0" applyFill="0" applyAlignment="0"/>
    <xf numFmtId="49" fontId="53" fillId="3" borderId="0" applyFill="0" applyBorder="0">
      <alignment horizontal="left"/>
    </xf>
    <xf numFmtId="49" fontId="39" fillId="3" borderId="0" applyFill="0" applyBorder="0">
      <alignment horizontal="left"/>
    </xf>
    <xf numFmtId="49" fontId="54" fillId="3" borderId="0" applyFill="0" applyBorder="0">
      <alignment horizontal="left"/>
    </xf>
    <xf numFmtId="49" fontId="39" fillId="3" borderId="0" applyFill="0">
      <alignment horizontal="center"/>
    </xf>
    <xf numFmtId="49" fontId="39" fillId="3" borderId="0" applyFill="0">
      <alignment horizontal="center"/>
    </xf>
    <xf numFmtId="49" fontId="39" fillId="7" borderId="0" applyFill="0">
      <alignment horizontal="center"/>
    </xf>
    <xf numFmtId="0" fontId="55" fillId="3" borderId="0" applyFill="0" applyBorder="0">
      <alignment wrapText="1"/>
    </xf>
    <xf numFmtId="0" fontId="28" fillId="3" borderId="0" applyFill="0" applyBorder="0"/>
    <xf numFmtId="0" fontId="56" fillId="3" borderId="0" applyFill="0" applyBorder="0">
      <alignment wrapText="1"/>
    </xf>
    <xf numFmtId="0" fontId="57" fillId="6" borderId="0" applyBorder="0"/>
    <xf numFmtId="0" fontId="58" fillId="6" borderId="0" applyBorder="0"/>
    <xf numFmtId="0" fontId="59" fillId="6" borderId="0" applyBorder="0">
      <alignment horizontal="left"/>
    </xf>
    <xf numFmtId="0" fontId="59" fillId="6" borderId="0" applyBorder="0">
      <alignment horizontal="center" vertical="center" wrapText="1"/>
    </xf>
    <xf numFmtId="0" fontId="59" fillId="6" borderId="0" applyBorder="0">
      <alignment horizontal="center" wrapText="1"/>
    </xf>
    <xf numFmtId="0" fontId="11" fillId="6" borderId="4" applyNumberFormat="0" applyFont="0" applyAlignment="0"/>
    <xf numFmtId="0" fontId="6" fillId="6" borderId="4" applyNumberFormat="0" applyFont="0" applyAlignment="0"/>
    <xf numFmtId="0" fontId="38" fillId="6" borderId="4" applyNumberFormat="0" applyFont="0" applyAlignment="0"/>
    <xf numFmtId="0" fontId="6" fillId="6" borderId="4" applyNumberFormat="0" applyFont="0" applyAlignment="0"/>
    <xf numFmtId="0" fontId="26" fillId="7" borderId="31" applyNumberFormat="0">
      <alignment horizontal="left"/>
    </xf>
    <xf numFmtId="0" fontId="28" fillId="3" borderId="31" applyNumberFormat="0" applyFill="0">
      <alignment horizontal="left"/>
    </xf>
    <xf numFmtId="0" fontId="6" fillId="6" borderId="4" applyNumberFormat="0" applyFont="0" applyAlignment="0"/>
    <xf numFmtId="0" fontId="28" fillId="7" borderId="31" applyNumberFormat="0" applyFill="0">
      <alignment horizontal="left"/>
    </xf>
    <xf numFmtId="0" fontId="60" fillId="0" borderId="0" applyNumberFormat="0" applyFill="0" applyBorder="0" applyAlignment="0" applyProtection="0">
      <alignment vertical="top"/>
      <protection locked="0"/>
    </xf>
    <xf numFmtId="0" fontId="30" fillId="7" borderId="0" applyFill="0">
      <alignment horizontal="left" wrapText="1"/>
    </xf>
    <xf numFmtId="49" fontId="61" fillId="0" borderId="0" applyFill="0" applyBorder="0">
      <alignment horizontal="right" indent="1"/>
    </xf>
    <xf numFmtId="49" fontId="62" fillId="0" borderId="0" applyFill="0" applyBorder="0">
      <alignment horizontal="right" indent="1"/>
    </xf>
    <xf numFmtId="49" fontId="63" fillId="0" borderId="0" applyFill="0" applyBorder="0">
      <alignment horizontal="right" indent="1"/>
    </xf>
    <xf numFmtId="49" fontId="64" fillId="0" borderId="0" applyFill="0" applyBorder="0">
      <alignment horizontal="center" wrapText="1"/>
    </xf>
    <xf numFmtId="49" fontId="64" fillId="0" borderId="0" applyFill="0" applyBorder="0">
      <alignment horizontal="center" wrapText="1"/>
    </xf>
    <xf numFmtId="0" fontId="64" fillId="0" borderId="0" applyFill="0" applyBorder="0">
      <alignment horizontal="centerContinuous" wrapText="1"/>
    </xf>
    <xf numFmtId="0" fontId="39" fillId="0" borderId="0" applyFill="0" applyBorder="0">
      <alignment horizontal="center" wrapText="1"/>
    </xf>
    <xf numFmtId="49" fontId="26" fillId="0" borderId="0" applyFill="0" applyBorder="0">
      <alignment horizontal="left" indent="1"/>
    </xf>
    <xf numFmtId="49" fontId="28" fillId="0" borderId="0" applyFill="0" applyBorder="0">
      <alignment horizontal="center" vertical="center" wrapText="1"/>
    </xf>
    <xf numFmtId="0" fontId="39" fillId="7" borderId="0" applyFill="0">
      <alignment horizontal="center" vertical="center" wrapText="1"/>
    </xf>
    <xf numFmtId="0" fontId="39" fillId="7" borderId="5" applyFill="0">
      <alignment horizontal="center" wrapText="1"/>
    </xf>
    <xf numFmtId="0" fontId="38" fillId="6" borderId="1" applyNumberFormat="0"/>
    <xf numFmtId="0" fontId="38" fillId="6" borderId="1" applyNumberFormat="0"/>
    <xf numFmtId="0" fontId="26" fillId="7" borderId="30" applyNumberFormat="0">
      <alignment horizontal="left"/>
    </xf>
    <xf numFmtId="0" fontId="28" fillId="7" borderId="30" applyNumberFormat="0">
      <alignment horizontal="left"/>
    </xf>
    <xf numFmtId="0" fontId="26" fillId="7" borderId="30" applyNumberFormat="0">
      <alignment horizontal="left"/>
    </xf>
    <xf numFmtId="0" fontId="65" fillId="0" borderId="0" applyFill="0" applyProtection="0">
      <alignment horizontal="center"/>
    </xf>
    <xf numFmtId="0" fontId="26" fillId="0" borderId="0"/>
    <xf numFmtId="0" fontId="28" fillId="0" borderId="0"/>
    <xf numFmtId="166" fontId="26" fillId="0" borderId="0"/>
    <xf numFmtId="49" fontId="66" fillId="7" borderId="32">
      <alignment horizontal="right" indent="2"/>
    </xf>
    <xf numFmtId="178" fontId="6" fillId="6" borderId="1">
      <alignment horizontal="right"/>
    </xf>
    <xf numFmtId="178" fontId="6" fillId="6" borderId="1">
      <alignment horizontal="right"/>
    </xf>
    <xf numFmtId="178" fontId="28" fillId="0" borderId="0" applyFill="0" applyBorder="0" applyAlignment="0" applyProtection="0">
      <protection locked="0"/>
    </xf>
    <xf numFmtId="178" fontId="24" fillId="0" borderId="0" applyFont="0" applyFill="0" applyBorder="0" applyAlignment="0" applyProtection="0">
      <protection locked="0"/>
    </xf>
    <xf numFmtId="177" fontId="6" fillId="6" borderId="1">
      <alignment horizontal="right"/>
    </xf>
    <xf numFmtId="177" fontId="6" fillId="6" borderId="1">
      <alignment horizontal="right"/>
    </xf>
    <xf numFmtId="177" fontId="28" fillId="0" borderId="0" applyFill="0" applyBorder="0" applyAlignment="0" applyProtection="0">
      <protection locked="0"/>
    </xf>
    <xf numFmtId="177" fontId="25" fillId="2" borderId="2" applyFont="0" applyFill="0" applyBorder="0" applyAlignment="0" applyProtection="0">
      <protection locked="0"/>
    </xf>
    <xf numFmtId="176" fontId="24" fillId="0" borderId="0" applyFont="0" applyFill="0" applyBorder="0" applyAlignment="0" applyProtection="0">
      <protection locked="0"/>
    </xf>
    <xf numFmtId="170" fontId="11" fillId="6" borderId="0" applyFont="0" applyBorder="0" applyAlignment="0" applyProtection="0"/>
    <xf numFmtId="170" fontId="6" fillId="6" borderId="0" applyFont="0" applyBorder="0" applyAlignment="0" applyProtection="0"/>
    <xf numFmtId="170" fontId="6" fillId="6" borderId="0" applyFont="0" applyBorder="0" applyAlignment="0" applyProtection="0"/>
    <xf numFmtId="0" fontId="29" fillId="6" borderId="0" applyNumberFormat="0" applyBorder="0" applyProtection="0">
      <alignment horizontal="right"/>
    </xf>
    <xf numFmtId="0" fontId="30" fillId="7" borderId="7" applyFill="0" applyBorder="0" applyProtection="0">
      <alignment horizontal="right"/>
    </xf>
    <xf numFmtId="0" fontId="29" fillId="6" borderId="8">
      <alignment horizontal="right"/>
    </xf>
    <xf numFmtId="171" fontId="11" fillId="6" borderId="0" applyFont="0" applyBorder="0" applyAlignment="0" applyProtection="0"/>
    <xf numFmtId="171" fontId="6" fillId="6" borderId="0" applyFont="0" applyBorder="0" applyAlignment="0" applyProtection="0"/>
    <xf numFmtId="0" fontId="67" fillId="0" borderId="0" applyFill="0" applyProtection="0">
      <alignment horizontal="center"/>
    </xf>
    <xf numFmtId="0" fontId="49" fillId="0" borderId="0" applyFill="0" applyProtection="0">
      <alignment horizontal="center" vertical="center"/>
    </xf>
    <xf numFmtId="0" fontId="11" fillId="6" borderId="9" applyNumberFormat="0" applyFont="0" applyAlignment="0"/>
    <xf numFmtId="0" fontId="6" fillId="6" borderId="9" applyNumberFormat="0" applyFont="0" applyAlignment="0"/>
    <xf numFmtId="0" fontId="26" fillId="7" borderId="33" applyNumberFormat="0">
      <alignment horizontal="left"/>
    </xf>
    <xf numFmtId="0" fontId="28" fillId="7" borderId="33" applyNumberFormat="0">
      <alignment horizontal="left"/>
    </xf>
    <xf numFmtId="49" fontId="28" fillId="7" borderId="1" applyFill="0">
      <alignment horizontal="center" vertical="center" wrapText="1"/>
    </xf>
    <xf numFmtId="49" fontId="28" fillId="7" borderId="1" applyFill="0" applyProtection="0">
      <alignment horizontal="center" vertical="top" wrapText="1"/>
    </xf>
    <xf numFmtId="0" fontId="28" fillId="7" borderId="1" applyFill="0" applyProtection="0">
      <alignment horizontal="left" wrapText="1"/>
    </xf>
    <xf numFmtId="0" fontId="59" fillId="6" borderId="1" applyAlignment="0">
      <alignment horizontal="center" vertical="center" wrapText="1"/>
    </xf>
    <xf numFmtId="0" fontId="38" fillId="6" borderId="1" applyProtection="0">
      <alignment horizontal="center" vertical="center" wrapText="1"/>
    </xf>
    <xf numFmtId="0" fontId="38" fillId="6" borderId="1" applyAlignment="0">
      <alignment horizontal="center" vertical="top" wrapText="1"/>
    </xf>
    <xf numFmtId="0" fontId="38" fillId="6" borderId="1" applyAlignment="0" applyProtection="0">
      <alignment vertical="top" wrapText="1"/>
    </xf>
    <xf numFmtId="0" fontId="38" fillId="6" borderId="0" applyBorder="0">
      <alignment horizontal="left"/>
    </xf>
    <xf numFmtId="0" fontId="38" fillId="6" borderId="0" applyBorder="0">
      <alignment horizontal="left"/>
    </xf>
    <xf numFmtId="182" fontId="10" fillId="0" borderId="0" applyFont="0" applyFill="0" applyBorder="0" applyAlignment="0" applyProtection="0">
      <alignment horizontal="left"/>
      <protection locked="0"/>
    </xf>
    <xf numFmtId="182" fontId="28" fillId="0" borderId="0" applyFill="0" applyBorder="0" applyAlignment="0" applyProtection="0">
      <alignment horizontal="left"/>
      <protection locked="0"/>
    </xf>
    <xf numFmtId="182" fontId="24" fillId="0" borderId="0" applyFont="0" applyFill="0" applyBorder="0" applyAlignment="0" applyProtection="0">
      <alignment horizontal="left"/>
      <protection locked="0"/>
    </xf>
    <xf numFmtId="0" fontId="30" fillId="0" borderId="0" applyFill="0"/>
    <xf numFmtId="49" fontId="28" fillId="7" borderId="0" applyFill="0">
      <alignment horizontal="left" vertical="center" wrapText="1"/>
    </xf>
    <xf numFmtId="173" fontId="24" fillId="0" borderId="0" applyFont="0" applyFill="0" applyBorder="0">
      <alignment horizontal="left"/>
      <protection locked="0"/>
    </xf>
    <xf numFmtId="173" fontId="28" fillId="0" borderId="0" applyFill="0" applyBorder="0">
      <alignment horizontal="left"/>
      <protection locked="0"/>
    </xf>
    <xf numFmtId="173" fontId="24" fillId="0" borderId="0" applyFont="0" applyFill="0" applyBorder="0">
      <alignment horizontal="left"/>
      <protection locked="0"/>
    </xf>
    <xf numFmtId="182" fontId="68" fillId="7" borderId="0" applyFill="0"/>
    <xf numFmtId="179" fontId="36" fillId="0" borderId="1" applyFill="0" applyAlignment="0"/>
    <xf numFmtId="0" fontId="56" fillId="8" borderId="0"/>
    <xf numFmtId="0" fontId="55" fillId="8" borderId="0"/>
    <xf numFmtId="0" fontId="28" fillId="8" borderId="0"/>
    <xf numFmtId="0" fontId="56" fillId="8" borderId="0"/>
    <xf numFmtId="0" fontId="29" fillId="6" borderId="0" applyBorder="0">
      <alignment horizontal="center" wrapText="1"/>
    </xf>
    <xf numFmtId="0" fontId="78" fillId="0" borderId="0" applyNumberFormat="0" applyFill="0" applyBorder="0" applyAlignment="0" applyProtection="0">
      <alignment horizontal="right"/>
    </xf>
    <xf numFmtId="166" fontId="79" fillId="0" borderId="0"/>
    <xf numFmtId="0" fontId="80" fillId="41" borderId="0" applyNumberFormat="0" applyBorder="0" applyAlignment="0" applyProtection="0"/>
    <xf numFmtId="0" fontId="81" fillId="42"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0" fontId="80" fillId="41"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0" fontId="83" fillId="42"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166" fontId="82" fillId="18" borderId="0" applyNumberFormat="0" applyBorder="0" applyAlignment="0" applyProtection="0"/>
    <xf numFmtId="0" fontId="80" fillId="41" borderId="0" applyNumberFormat="0" applyBorder="0" applyAlignment="0" applyProtection="0"/>
    <xf numFmtId="0" fontId="81" fillId="43"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0" fontId="80" fillId="41"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0" fontId="83" fillId="43"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166" fontId="82" fillId="22" borderId="0" applyNumberFormat="0" applyBorder="0" applyAlignment="0" applyProtection="0"/>
    <xf numFmtId="0" fontId="80" fillId="44" borderId="0" applyNumberFormat="0" applyBorder="0" applyAlignment="0" applyProtection="0"/>
    <xf numFmtId="0" fontId="81" fillId="45"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0" fontId="80" fillId="44"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0" fontId="83" fillId="45"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166" fontId="82" fillId="26" borderId="0" applyNumberFormat="0" applyBorder="0" applyAlignment="0" applyProtection="0"/>
    <xf numFmtId="0" fontId="80" fillId="44" borderId="0" applyNumberFormat="0" applyBorder="0" applyAlignment="0" applyProtection="0"/>
    <xf numFmtId="0" fontId="81" fillId="46"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0" fontId="80" fillId="44"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0" fontId="83" fillId="46"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166" fontId="82" fillId="30" borderId="0" applyNumberFormat="0" applyBorder="0" applyAlignment="0" applyProtection="0"/>
    <xf numFmtId="0" fontId="80" fillId="44" borderId="0" applyNumberFormat="0" applyBorder="0" applyAlignment="0" applyProtection="0"/>
    <xf numFmtId="0" fontId="81" fillId="41"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0" fontId="80" fillId="4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166" fontId="82" fillId="34" borderId="0" applyNumberFormat="0" applyBorder="0" applyAlignment="0" applyProtection="0"/>
    <xf numFmtId="0" fontId="80" fillId="44" borderId="0" applyNumberFormat="0" applyBorder="0" applyAlignment="0" applyProtection="0"/>
    <xf numFmtId="0" fontId="81" fillId="47"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0" fontId="80" fillId="44"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0" fontId="83" fillId="47"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166" fontId="82" fillId="38" borderId="0" applyNumberFormat="0" applyBorder="0" applyAlignment="0" applyProtection="0"/>
    <xf numFmtId="0" fontId="80" fillId="48" borderId="0" applyNumberFormat="0" applyBorder="0" applyAlignment="0" applyProtection="0"/>
    <xf numFmtId="0" fontId="81" fillId="48"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0" fontId="80" fillId="48"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0" fontId="83" fillId="48"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166" fontId="82" fillId="19" borderId="0" applyNumberFormat="0" applyBorder="0" applyAlignment="0" applyProtection="0"/>
    <xf numFmtId="0" fontId="80" fillId="41" borderId="0" applyNumberFormat="0" applyBorder="0" applyAlignment="0" applyProtection="0"/>
    <xf numFmtId="0" fontId="81" fillId="49"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0" fontId="80" fillId="41"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166" fontId="82" fillId="23" borderId="0" applyNumberFormat="0" applyBorder="0" applyAlignment="0" applyProtection="0"/>
    <xf numFmtId="0" fontId="80" fillId="41" borderId="0" applyNumberFormat="0" applyBorder="0" applyAlignment="0" applyProtection="0"/>
    <xf numFmtId="0" fontId="81" fillId="50"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0" fontId="80" fillId="41"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0" fontId="83" fillId="50"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166" fontId="82" fillId="27" borderId="0" applyNumberFormat="0" applyBorder="0" applyAlignment="0" applyProtection="0"/>
    <xf numFmtId="0" fontId="80" fillId="51" borderId="0" applyNumberFormat="0" applyBorder="0" applyAlignment="0" applyProtection="0"/>
    <xf numFmtId="0" fontId="81" fillId="46"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0" fontId="80" fillId="5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0" fontId="83" fillId="46"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166" fontId="82" fillId="31" borderId="0" applyNumberFormat="0" applyBorder="0" applyAlignment="0" applyProtection="0"/>
    <xf numFmtId="0" fontId="80" fillId="51" borderId="0" applyNumberFormat="0" applyBorder="0" applyAlignment="0" applyProtection="0"/>
    <xf numFmtId="0" fontId="81" fillId="48"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0" fontId="80" fillId="51"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0" fontId="83" fillId="48"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166" fontId="82" fillId="35" borderId="0" applyNumberFormat="0" applyBorder="0" applyAlignment="0" applyProtection="0"/>
    <xf numFmtId="0" fontId="80" fillId="44" borderId="0" applyNumberFormat="0" applyBorder="0" applyAlignment="0" applyProtection="0"/>
    <xf numFmtId="0" fontId="81" fillId="52"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0" fontId="80" fillId="44"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0" fontId="83" fillId="52"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166" fontId="82" fillId="39" borderId="0" applyNumberFormat="0" applyBorder="0" applyAlignment="0" applyProtection="0"/>
    <xf numFmtId="0" fontId="84" fillId="48" borderId="0" applyNumberFormat="0" applyBorder="0" applyAlignment="0" applyProtection="0"/>
    <xf numFmtId="0" fontId="85" fillId="53" borderId="0" applyNumberFormat="0" applyBorder="0" applyAlignment="0" applyProtection="0"/>
    <xf numFmtId="0" fontId="86" fillId="53" borderId="0" applyNumberFormat="0" applyBorder="0" applyAlignment="0" applyProtection="0"/>
    <xf numFmtId="166" fontId="87" fillId="20" borderId="0" applyNumberFormat="0" applyBorder="0" applyAlignment="0" applyProtection="0"/>
    <xf numFmtId="166" fontId="87" fillId="20" borderId="0" applyNumberFormat="0" applyBorder="0" applyAlignment="0" applyProtection="0"/>
    <xf numFmtId="166" fontId="87" fillId="20" borderId="0" applyNumberFormat="0" applyBorder="0" applyAlignment="0" applyProtection="0"/>
    <xf numFmtId="166" fontId="87" fillId="20" borderId="0" applyNumberFormat="0" applyBorder="0" applyAlignment="0" applyProtection="0"/>
    <xf numFmtId="166" fontId="87" fillId="20" borderId="0" applyNumberFormat="0" applyBorder="0" applyAlignment="0" applyProtection="0"/>
    <xf numFmtId="166" fontId="87" fillId="20" borderId="0" applyNumberFormat="0" applyBorder="0" applyAlignment="0" applyProtection="0"/>
    <xf numFmtId="0" fontId="84" fillId="48" borderId="0" applyNumberFormat="0" applyBorder="0" applyAlignment="0" applyProtection="0"/>
    <xf numFmtId="0" fontId="85" fillId="49" borderId="0" applyNumberFormat="0" applyBorder="0" applyAlignment="0" applyProtection="0"/>
    <xf numFmtId="0" fontId="86" fillId="49" borderId="0" applyNumberFormat="0" applyBorder="0" applyAlignment="0" applyProtection="0"/>
    <xf numFmtId="166" fontId="87" fillId="24" borderId="0" applyNumberFormat="0" applyBorder="0" applyAlignment="0" applyProtection="0"/>
    <xf numFmtId="166" fontId="87" fillId="24" borderId="0" applyNumberFormat="0" applyBorder="0" applyAlignment="0" applyProtection="0"/>
    <xf numFmtId="166" fontId="87" fillId="24" borderId="0" applyNumberFormat="0" applyBorder="0" applyAlignment="0" applyProtection="0"/>
    <xf numFmtId="166" fontId="87" fillId="24" borderId="0" applyNumberFormat="0" applyBorder="0" applyAlignment="0" applyProtection="0"/>
    <xf numFmtId="166" fontId="87" fillId="24" borderId="0" applyNumberFormat="0" applyBorder="0" applyAlignment="0" applyProtection="0"/>
    <xf numFmtId="166" fontId="87" fillId="24" borderId="0" applyNumberFormat="0" applyBorder="0" applyAlignment="0" applyProtection="0"/>
    <xf numFmtId="0" fontId="84" fillId="41" borderId="0" applyNumberFormat="0" applyBorder="0" applyAlignment="0" applyProtection="0"/>
    <xf numFmtId="0" fontId="85" fillId="50" borderId="0" applyNumberFormat="0" applyBorder="0" applyAlignment="0" applyProtection="0"/>
    <xf numFmtId="0" fontId="86" fillId="50" borderId="0" applyNumberFormat="0" applyBorder="0" applyAlignment="0" applyProtection="0"/>
    <xf numFmtId="166" fontId="87" fillId="28" borderId="0" applyNumberFormat="0" applyBorder="0" applyAlignment="0" applyProtection="0"/>
    <xf numFmtId="166" fontId="87" fillId="28" borderId="0" applyNumberFormat="0" applyBorder="0" applyAlignment="0" applyProtection="0"/>
    <xf numFmtId="166" fontId="87" fillId="28" borderId="0" applyNumberFormat="0" applyBorder="0" applyAlignment="0" applyProtection="0"/>
    <xf numFmtId="166" fontId="87" fillId="28" borderId="0" applyNumberFormat="0" applyBorder="0" applyAlignment="0" applyProtection="0"/>
    <xf numFmtId="166" fontId="87" fillId="28" borderId="0" applyNumberFormat="0" applyBorder="0" applyAlignment="0" applyProtection="0"/>
    <xf numFmtId="166" fontId="87" fillId="28" borderId="0" applyNumberFormat="0" applyBorder="0" applyAlignment="0" applyProtection="0"/>
    <xf numFmtId="0" fontId="84" fillId="54" borderId="0" applyNumberFormat="0" applyBorder="0" applyAlignment="0" applyProtection="0"/>
    <xf numFmtId="0" fontId="85" fillId="55" borderId="0" applyNumberFormat="0" applyBorder="0" applyAlignment="0" applyProtection="0"/>
    <xf numFmtId="0" fontId="86" fillId="55" borderId="0" applyNumberFormat="0" applyBorder="0" applyAlignment="0" applyProtection="0"/>
    <xf numFmtId="166" fontId="87" fillId="32" borderId="0" applyNumberFormat="0" applyBorder="0" applyAlignment="0" applyProtection="0"/>
    <xf numFmtId="166" fontId="87" fillId="32" borderId="0" applyNumberFormat="0" applyBorder="0" applyAlignment="0" applyProtection="0"/>
    <xf numFmtId="166" fontId="87" fillId="32" borderId="0" applyNumberFormat="0" applyBorder="0" applyAlignment="0" applyProtection="0"/>
    <xf numFmtId="166" fontId="87" fillId="32" borderId="0" applyNumberFormat="0" applyBorder="0" applyAlignment="0" applyProtection="0"/>
    <xf numFmtId="166" fontId="87" fillId="32" borderId="0" applyNumberFormat="0" applyBorder="0" applyAlignment="0" applyProtection="0"/>
    <xf numFmtId="166" fontId="87" fillId="32" borderId="0" applyNumberFormat="0" applyBorder="0" applyAlignment="0" applyProtection="0"/>
    <xf numFmtId="0" fontId="84" fillId="51" borderId="0" applyNumberFormat="0" applyBorder="0" applyAlignment="0" applyProtection="0"/>
    <xf numFmtId="0" fontId="85" fillId="56" borderId="0" applyNumberFormat="0" applyBorder="0" applyAlignment="0" applyProtection="0"/>
    <xf numFmtId="0" fontId="86" fillId="56" borderId="0" applyNumberFormat="0" applyBorder="0" applyAlignment="0" applyProtection="0"/>
    <xf numFmtId="166" fontId="87" fillId="36" borderId="0" applyNumberFormat="0" applyBorder="0" applyAlignment="0" applyProtection="0"/>
    <xf numFmtId="166" fontId="87" fillId="36" borderId="0" applyNumberFormat="0" applyBorder="0" applyAlignment="0" applyProtection="0"/>
    <xf numFmtId="166" fontId="87" fillId="36" borderId="0" applyNumberFormat="0" applyBorder="0" applyAlignment="0" applyProtection="0"/>
    <xf numFmtId="166" fontId="87" fillId="36" borderId="0" applyNumberFormat="0" applyBorder="0" applyAlignment="0" applyProtection="0"/>
    <xf numFmtId="166" fontId="87" fillId="36" borderId="0" applyNumberFormat="0" applyBorder="0" applyAlignment="0" applyProtection="0"/>
    <xf numFmtId="166" fontId="87" fillId="36" borderId="0" applyNumberFormat="0" applyBorder="0" applyAlignment="0" applyProtection="0"/>
    <xf numFmtId="0" fontId="84" fillId="44" borderId="0" applyNumberFormat="0" applyBorder="0" applyAlignment="0" applyProtection="0"/>
    <xf numFmtId="0" fontId="85" fillId="57" borderId="0" applyNumberFormat="0" applyBorder="0" applyAlignment="0" applyProtection="0"/>
    <xf numFmtId="0" fontId="86" fillId="57" borderId="0" applyNumberFormat="0" applyBorder="0" applyAlignment="0" applyProtection="0"/>
    <xf numFmtId="166" fontId="87" fillId="40" borderId="0" applyNumberFormat="0" applyBorder="0" applyAlignment="0" applyProtection="0"/>
    <xf numFmtId="166" fontId="87" fillId="40" borderId="0" applyNumberFormat="0" applyBorder="0" applyAlignment="0" applyProtection="0"/>
    <xf numFmtId="166" fontId="87" fillId="40" borderId="0" applyNumberFormat="0" applyBorder="0" applyAlignment="0" applyProtection="0"/>
    <xf numFmtId="166" fontId="87" fillId="40" borderId="0" applyNumberFormat="0" applyBorder="0" applyAlignment="0" applyProtection="0"/>
    <xf numFmtId="166" fontId="87" fillId="40" borderId="0" applyNumberFormat="0" applyBorder="0" applyAlignment="0" applyProtection="0"/>
    <xf numFmtId="166" fontId="87" fillId="40" borderId="0" applyNumberFormat="0" applyBorder="0" applyAlignment="0" applyProtection="0"/>
    <xf numFmtId="0" fontId="84" fillId="56" borderId="0" applyNumberFormat="0" applyBorder="0" applyAlignment="0" applyProtection="0"/>
    <xf numFmtId="0" fontId="85" fillId="58" borderId="0" applyNumberFormat="0" applyBorder="0" applyAlignment="0" applyProtection="0"/>
    <xf numFmtId="0" fontId="86" fillId="58" borderId="0" applyNumberFormat="0" applyBorder="0" applyAlignment="0" applyProtection="0"/>
    <xf numFmtId="166" fontId="87" fillId="17" borderId="0" applyNumberFormat="0" applyBorder="0" applyAlignment="0" applyProtection="0"/>
    <xf numFmtId="166" fontId="87" fillId="17" borderId="0" applyNumberFormat="0" applyBorder="0" applyAlignment="0" applyProtection="0"/>
    <xf numFmtId="166" fontId="87" fillId="17" borderId="0" applyNumberFormat="0" applyBorder="0" applyAlignment="0" applyProtection="0"/>
    <xf numFmtId="166" fontId="87" fillId="17" borderId="0" applyNumberFormat="0" applyBorder="0" applyAlignment="0" applyProtection="0"/>
    <xf numFmtId="166" fontId="87" fillId="17" borderId="0" applyNumberFormat="0" applyBorder="0" applyAlignment="0" applyProtection="0"/>
    <xf numFmtId="166" fontId="87" fillId="17" borderId="0" applyNumberFormat="0" applyBorder="0" applyAlignment="0" applyProtection="0"/>
    <xf numFmtId="0" fontId="84" fillId="48" borderId="0" applyNumberFormat="0" applyBorder="0" applyAlignment="0" applyProtection="0"/>
    <xf numFmtId="0" fontId="85" fillId="59" borderId="0" applyNumberFormat="0" applyBorder="0" applyAlignment="0" applyProtection="0"/>
    <xf numFmtId="0" fontId="86" fillId="59" borderId="0" applyNumberFormat="0" applyBorder="0" applyAlignment="0" applyProtection="0"/>
    <xf numFmtId="166" fontId="87" fillId="21" borderId="0" applyNumberFormat="0" applyBorder="0" applyAlignment="0" applyProtection="0"/>
    <xf numFmtId="166" fontId="87" fillId="21" borderId="0" applyNumberFormat="0" applyBorder="0" applyAlignment="0" applyProtection="0"/>
    <xf numFmtId="166" fontId="87" fillId="21" borderId="0" applyNumberFormat="0" applyBorder="0" applyAlignment="0" applyProtection="0"/>
    <xf numFmtId="166" fontId="87" fillId="21" borderId="0" applyNumberFormat="0" applyBorder="0" applyAlignment="0" applyProtection="0"/>
    <xf numFmtId="166" fontId="87" fillId="21" borderId="0" applyNumberFormat="0" applyBorder="0" applyAlignment="0" applyProtection="0"/>
    <xf numFmtId="166" fontId="87" fillId="21" borderId="0" applyNumberFormat="0" applyBorder="0" applyAlignment="0" applyProtection="0"/>
    <xf numFmtId="0" fontId="84" fillId="41" borderId="0" applyNumberFormat="0" applyBorder="0" applyAlignment="0" applyProtection="0"/>
    <xf numFmtId="0" fontId="85" fillId="60" borderId="0" applyNumberFormat="0" applyBorder="0" applyAlignment="0" applyProtection="0"/>
    <xf numFmtId="0" fontId="86" fillId="60" borderId="0" applyNumberFormat="0" applyBorder="0" applyAlignment="0" applyProtection="0"/>
    <xf numFmtId="166" fontId="87" fillId="25" borderId="0" applyNumberFormat="0" applyBorder="0" applyAlignment="0" applyProtection="0"/>
    <xf numFmtId="166" fontId="87" fillId="25" borderId="0" applyNumberFormat="0" applyBorder="0" applyAlignment="0" applyProtection="0"/>
    <xf numFmtId="166" fontId="87" fillId="25" borderId="0" applyNumberFormat="0" applyBorder="0" applyAlignment="0" applyProtection="0"/>
    <xf numFmtId="166" fontId="87" fillId="25" borderId="0" applyNumberFormat="0" applyBorder="0" applyAlignment="0" applyProtection="0"/>
    <xf numFmtId="166" fontId="87" fillId="25" borderId="0" applyNumberFormat="0" applyBorder="0" applyAlignment="0" applyProtection="0"/>
    <xf numFmtId="166" fontId="87" fillId="25" borderId="0" applyNumberFormat="0" applyBorder="0" applyAlignment="0" applyProtection="0"/>
    <xf numFmtId="0" fontId="84" fillId="54" borderId="0" applyNumberFormat="0" applyBorder="0" applyAlignment="0" applyProtection="0"/>
    <xf numFmtId="0" fontId="85" fillId="55" borderId="0" applyNumberFormat="0" applyBorder="0" applyAlignment="0" applyProtection="0"/>
    <xf numFmtId="0" fontId="86" fillId="55" borderId="0" applyNumberFormat="0" applyBorder="0" applyAlignment="0" applyProtection="0"/>
    <xf numFmtId="166" fontId="87" fillId="29" borderId="0" applyNumberFormat="0" applyBorder="0" applyAlignment="0" applyProtection="0"/>
    <xf numFmtId="166" fontId="87" fillId="29" borderId="0" applyNumberFormat="0" applyBorder="0" applyAlignment="0" applyProtection="0"/>
    <xf numFmtId="166" fontId="87" fillId="29" borderId="0" applyNumberFormat="0" applyBorder="0" applyAlignment="0" applyProtection="0"/>
    <xf numFmtId="166" fontId="87" fillId="29" borderId="0" applyNumberFormat="0" applyBorder="0" applyAlignment="0" applyProtection="0"/>
    <xf numFmtId="166" fontId="87" fillId="29" borderId="0" applyNumberFormat="0" applyBorder="0" applyAlignment="0" applyProtection="0"/>
    <xf numFmtId="166" fontId="87" fillId="29" borderId="0" applyNumberFormat="0" applyBorder="0" applyAlignment="0" applyProtection="0"/>
    <xf numFmtId="0" fontId="84" fillId="54" borderId="0" applyNumberFormat="0" applyBorder="0" applyAlignment="0" applyProtection="0"/>
    <xf numFmtId="0" fontId="85" fillId="56" borderId="0" applyNumberFormat="0" applyBorder="0" applyAlignment="0" applyProtection="0"/>
    <xf numFmtId="166" fontId="87" fillId="33" borderId="0" applyNumberFormat="0" applyBorder="0" applyAlignment="0" applyProtection="0"/>
    <xf numFmtId="166" fontId="87" fillId="33" borderId="0" applyNumberFormat="0" applyBorder="0" applyAlignment="0" applyProtection="0"/>
    <xf numFmtId="166" fontId="87" fillId="33" borderId="0" applyNumberFormat="0" applyBorder="0" applyAlignment="0" applyProtection="0"/>
    <xf numFmtId="166" fontId="87" fillId="33" borderId="0" applyNumberFormat="0" applyBorder="0" applyAlignment="0" applyProtection="0"/>
    <xf numFmtId="166" fontId="87" fillId="33" borderId="0" applyNumberFormat="0" applyBorder="0" applyAlignment="0" applyProtection="0"/>
    <xf numFmtId="166" fontId="87" fillId="33" borderId="0" applyNumberFormat="0" applyBorder="0" applyAlignment="0" applyProtection="0"/>
    <xf numFmtId="0" fontId="84" fillId="51" borderId="0" applyNumberFormat="0" applyBorder="0" applyAlignment="0" applyProtection="0"/>
    <xf numFmtId="0" fontId="85" fillId="61" borderId="0" applyNumberFormat="0" applyBorder="0" applyAlignment="0" applyProtection="0"/>
    <xf numFmtId="0" fontId="86" fillId="61" borderId="0" applyNumberFormat="0" applyBorder="0" applyAlignment="0" applyProtection="0"/>
    <xf numFmtId="166" fontId="87" fillId="37" borderId="0" applyNumberFormat="0" applyBorder="0" applyAlignment="0" applyProtection="0"/>
    <xf numFmtId="166" fontId="87" fillId="37" borderId="0" applyNumberFormat="0" applyBorder="0" applyAlignment="0" applyProtection="0"/>
    <xf numFmtId="166" fontId="87" fillId="37" borderId="0" applyNumberFormat="0" applyBorder="0" applyAlignment="0" applyProtection="0"/>
    <xf numFmtId="166" fontId="87" fillId="37" borderId="0" applyNumberFormat="0" applyBorder="0" applyAlignment="0" applyProtection="0"/>
    <xf numFmtId="166" fontId="87" fillId="37" borderId="0" applyNumberFormat="0" applyBorder="0" applyAlignment="0" applyProtection="0"/>
    <xf numFmtId="166" fontId="87" fillId="37" borderId="0" applyNumberFormat="0" applyBorder="0" applyAlignment="0" applyProtection="0"/>
    <xf numFmtId="0" fontId="79" fillId="0" borderId="0">
      <alignment horizontal="center" wrapText="1"/>
    </xf>
    <xf numFmtId="0" fontId="88" fillId="43" borderId="0" applyNumberFormat="0" applyBorder="0" applyAlignment="0" applyProtection="0"/>
    <xf numFmtId="0" fontId="89" fillId="43" borderId="0" applyNumberFormat="0" applyBorder="0" applyAlignment="0" applyProtection="0"/>
    <xf numFmtId="0" fontId="90" fillId="43" borderId="0" applyNumberFormat="0" applyBorder="0" applyAlignment="0" applyProtection="0"/>
    <xf numFmtId="166" fontId="91" fillId="11" borderId="0" applyNumberFormat="0" applyBorder="0" applyAlignment="0" applyProtection="0"/>
    <xf numFmtId="166" fontId="91" fillId="11" borderId="0" applyNumberFormat="0" applyBorder="0" applyAlignment="0" applyProtection="0"/>
    <xf numFmtId="166" fontId="91" fillId="11" borderId="0" applyNumberFormat="0" applyBorder="0" applyAlignment="0" applyProtection="0"/>
    <xf numFmtId="166" fontId="91" fillId="11" borderId="0" applyNumberFormat="0" applyBorder="0" applyAlignment="0" applyProtection="0"/>
    <xf numFmtId="166" fontId="91" fillId="11" borderId="0" applyNumberFormat="0" applyBorder="0" applyAlignment="0" applyProtection="0"/>
    <xf numFmtId="166" fontId="91" fillId="11" borderId="0" applyNumberFormat="0" applyBorder="0" applyAlignment="0" applyProtection="0"/>
    <xf numFmtId="0" fontId="92" fillId="0" borderId="0" applyNumberFormat="0" applyFont="0" applyProtection="0">
      <alignment horizontal="right" vertical="center"/>
    </xf>
    <xf numFmtId="192" fontId="79" fillId="62" borderId="1" applyNumberFormat="0" applyFill="0" applyAlignment="0"/>
    <xf numFmtId="0" fontId="93" fillId="51" borderId="41" applyNumberFormat="0" applyAlignment="0" applyProtection="0"/>
    <xf numFmtId="0" fontId="94" fillId="51" borderId="41" applyNumberFormat="0" applyAlignment="0" applyProtection="0"/>
    <xf numFmtId="0" fontId="95" fillId="51" borderId="41" applyNumberFormat="0" applyAlignment="0" applyProtection="0"/>
    <xf numFmtId="166" fontId="96" fillId="14" borderId="35" applyNumberFormat="0" applyAlignment="0" applyProtection="0"/>
    <xf numFmtId="166" fontId="96" fillId="14" borderId="35" applyNumberFormat="0" applyAlignment="0" applyProtection="0"/>
    <xf numFmtId="166" fontId="96" fillId="14" borderId="35" applyNumberFormat="0" applyAlignment="0" applyProtection="0"/>
    <xf numFmtId="166" fontId="96" fillId="14" borderId="35" applyNumberFormat="0" applyAlignment="0" applyProtection="0"/>
    <xf numFmtId="166" fontId="96" fillId="14" borderId="35" applyNumberFormat="0" applyAlignment="0" applyProtection="0"/>
    <xf numFmtId="166" fontId="96" fillId="14" borderId="35" applyNumberFormat="0" applyAlignment="0" applyProtection="0"/>
    <xf numFmtId="0" fontId="97" fillId="63" borderId="42" applyNumberFormat="0" applyAlignment="0" applyProtection="0"/>
    <xf numFmtId="0" fontId="98" fillId="63" borderId="42" applyNumberFormat="0" applyAlignment="0" applyProtection="0"/>
    <xf numFmtId="166" fontId="99" fillId="15" borderId="38" applyNumberFormat="0" applyAlignment="0" applyProtection="0"/>
    <xf numFmtId="166" fontId="99" fillId="15" borderId="38" applyNumberFormat="0" applyAlignment="0" applyProtection="0"/>
    <xf numFmtId="166" fontId="99" fillId="15" borderId="38" applyNumberFormat="0" applyAlignment="0" applyProtection="0"/>
    <xf numFmtId="166" fontId="99" fillId="15" borderId="38" applyNumberFormat="0" applyAlignment="0" applyProtection="0"/>
    <xf numFmtId="166" fontId="99" fillId="15" borderId="38" applyNumberFormat="0" applyAlignment="0" applyProtection="0"/>
    <xf numFmtId="166" fontId="99" fillId="15" borderId="38" applyNumberFormat="0" applyAlignment="0" applyProtection="0"/>
    <xf numFmtId="193" fontId="79" fillId="0" borderId="0" applyFont="0" applyFill="0" applyBorder="0" applyAlignment="0" applyProtection="0"/>
    <xf numFmtId="193" fontId="79" fillId="0" borderId="0" applyFont="0" applyFill="0" applyBorder="0" applyAlignment="0" applyProtection="0"/>
    <xf numFmtId="193" fontId="79"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165" fontId="10" fillId="0" borderId="0" applyFont="0" applyFill="0" applyBorder="0" applyAlignment="0" applyProtection="0">
      <alignment horizontal="left"/>
      <protection locked="0"/>
    </xf>
    <xf numFmtId="41" fontId="3"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41" fontId="3"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3" fillId="0" borderId="0" applyFont="0" applyFill="0" applyBorder="0" applyAlignment="0" applyProtection="0"/>
    <xf numFmtId="195" fontId="83"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96" fontId="79" fillId="3" borderId="1" applyFont="0" applyFill="0" applyBorder="0" applyAlignment="0" applyProtection="0"/>
    <xf numFmtId="43" fontId="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43" fontId="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0" fontId="79"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3" fillId="0" borderId="0" applyFont="0" applyFill="0" applyBorder="0" applyAlignment="0" applyProtection="0"/>
    <xf numFmtId="0" fontId="79" fillId="0" borderId="0" applyFont="0" applyFill="0" applyBorder="0" applyAlignment="0" applyProtection="0"/>
    <xf numFmtId="43" fontId="3"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83" fillId="0" borderId="0" applyFont="0" applyFill="0" applyBorder="0" applyAlignment="0" applyProtection="0"/>
    <xf numFmtId="164" fontId="79"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97"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43" fontId="80"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43"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43" fontId="3"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10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43" fontId="3"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43" fontId="3"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02" fillId="0" borderId="0" applyFont="0" applyFill="0" applyBorder="0" applyAlignment="0" applyProtection="0"/>
    <xf numFmtId="43" fontId="3"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0" fontId="100" fillId="5" borderId="30">
      <alignment vertical="top" wrapText="1"/>
      <protection locked="0"/>
    </xf>
    <xf numFmtId="166" fontId="100" fillId="5" borderId="30">
      <alignment horizontal="left" vertical="top" wrapText="1" indent="1"/>
      <protection locked="0"/>
    </xf>
    <xf numFmtId="44"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102"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198" fontId="79" fillId="0" borderId="0" applyFont="0" applyFill="0" applyBorder="0" applyAlignment="0" applyProtection="0"/>
    <xf numFmtId="198" fontId="79" fillId="0" borderId="0" applyFont="0" applyFill="0" applyBorder="0" applyAlignment="0" applyProtection="0"/>
    <xf numFmtId="198" fontId="80" fillId="0" borderId="0" applyFont="0" applyFill="0" applyBorder="0" applyAlignment="0" applyProtection="0"/>
    <xf numFmtId="198" fontId="80" fillId="0" borderId="0" applyFont="0" applyFill="0" applyBorder="0" applyAlignment="0" applyProtection="0"/>
    <xf numFmtId="198" fontId="80" fillId="0" borderId="0" applyFont="0" applyFill="0" applyBorder="0" applyAlignment="0" applyProtection="0"/>
    <xf numFmtId="198" fontId="80" fillId="0" borderId="0" applyFont="0" applyFill="0" applyBorder="0" applyAlignment="0" applyProtection="0"/>
    <xf numFmtId="44" fontId="79" fillId="0" borderId="0" applyFont="0" applyFill="0" applyBorder="0" applyAlignment="0" applyProtection="0"/>
    <xf numFmtId="44" fontId="3" fillId="0" borderId="0" applyFont="0" applyFill="0" applyBorder="0" applyAlignment="0" applyProtection="0"/>
    <xf numFmtId="0" fontId="103" fillId="5" borderId="30" applyNumberFormat="0">
      <protection locked="0"/>
    </xf>
    <xf numFmtId="0" fontId="35" fillId="0" borderId="1">
      <protection locked="0"/>
    </xf>
    <xf numFmtId="0" fontId="36" fillId="0" borderId="1" applyProtection="0"/>
    <xf numFmtId="0" fontId="35" fillId="0" borderId="1">
      <protection locked="0"/>
    </xf>
    <xf numFmtId="0" fontId="36" fillId="0" borderId="1" applyProtection="0">
      <alignment horizontal="center"/>
    </xf>
    <xf numFmtId="0" fontId="28" fillId="7" borderId="0"/>
    <xf numFmtId="0" fontId="100" fillId="7" borderId="0"/>
    <xf numFmtId="0" fontId="100" fillId="7" borderId="0"/>
    <xf numFmtId="0" fontId="28" fillId="7" borderId="0"/>
    <xf numFmtId="0" fontId="100" fillId="7" borderId="0"/>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72" fontId="24" fillId="0" borderId="0" applyFont="0" applyFill="0" applyBorder="0" applyProtection="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72" fontId="24" fillId="0" borderId="0" applyFont="0" applyFill="0" applyBorder="0" applyProtection="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72" fontId="24" fillId="0" borderId="0" applyFont="0" applyFill="0" applyBorder="0" applyProtection="0">
      <protection locked="0"/>
    </xf>
    <xf numFmtId="172" fontId="24" fillId="0" borderId="0" applyFont="0" applyFill="0" applyBorder="0" applyProtection="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199" fontId="104" fillId="0" borderId="0">
      <protection locked="0"/>
    </xf>
    <xf numFmtId="200" fontId="24" fillId="0" borderId="0" applyFont="0" applyFill="0" applyBorder="0" applyAlignment="0" applyProtection="0">
      <protection locked="0"/>
    </xf>
    <xf numFmtId="200" fontId="24" fillId="0" borderId="0" applyFont="0" applyFill="0" applyBorder="0" applyAlignment="0" applyProtection="0">
      <protection locked="0"/>
    </xf>
    <xf numFmtId="200" fontId="24" fillId="0" borderId="0" applyFont="0" applyFill="0" applyBorder="0" applyAlignment="0" applyProtection="0">
      <protection locked="0"/>
    </xf>
    <xf numFmtId="0" fontId="105" fillId="0" borderId="30" applyFill="0">
      <alignment horizontal="center"/>
    </xf>
    <xf numFmtId="0" fontId="40" fillId="0" borderId="30" applyFill="0">
      <alignment horizontal="center"/>
    </xf>
    <xf numFmtId="172" fontId="105" fillId="0" borderId="30" applyFill="0">
      <alignment horizontal="center" vertical="center"/>
    </xf>
    <xf numFmtId="172" fontId="40" fillId="0" borderId="30" applyFill="0">
      <alignment horizontal="center" vertical="center"/>
      <protection locked="0"/>
    </xf>
    <xf numFmtId="172" fontId="105" fillId="0" borderId="30" applyFill="0">
      <alignment horizontal="center" vertical="center"/>
    </xf>
    <xf numFmtId="172" fontId="105" fillId="0" borderId="30" applyFill="0">
      <alignment horizontal="center" vertical="center"/>
    </xf>
    <xf numFmtId="172" fontId="40" fillId="0" borderId="30" applyFill="0">
      <alignment horizontal="center" vertical="center"/>
      <protection locked="0"/>
    </xf>
    <xf numFmtId="49" fontId="106" fillId="0" borderId="0" applyFill="0" applyProtection="0">
      <alignment horizontal="left" indent="1"/>
    </xf>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49" fontId="106" fillId="0" borderId="0" applyFill="0" applyProtection="0">
      <alignment horizontal="left" indent="1"/>
    </xf>
    <xf numFmtId="49" fontId="106" fillId="0" borderId="0" applyFill="0" applyProtection="0">
      <alignment horizontal="left" indent="1"/>
    </xf>
    <xf numFmtId="49" fontId="106" fillId="0" borderId="0" applyFill="0" applyProtection="0">
      <alignment horizontal="left" indent="1"/>
    </xf>
    <xf numFmtId="49" fontId="42" fillId="0" borderId="0" applyFill="0" applyProtection="0">
      <alignment horizontal="left" indent="1"/>
    </xf>
    <xf numFmtId="49" fontId="106" fillId="0" borderId="0" applyFill="0" applyProtection="0">
      <alignment horizontal="left" indent="1"/>
    </xf>
    <xf numFmtId="201" fontId="104" fillId="0" borderId="0">
      <protection locked="0"/>
    </xf>
    <xf numFmtId="201" fontId="104" fillId="0" borderId="0">
      <protection locked="0"/>
    </xf>
    <xf numFmtId="201" fontId="104" fillId="0" borderId="0">
      <protection locked="0"/>
    </xf>
    <xf numFmtId="0" fontId="109" fillId="0" borderId="0" applyNumberFormat="0" applyFill="0" applyBorder="0" applyAlignment="0" applyProtection="0">
      <alignment vertical="top"/>
      <protection locked="0"/>
    </xf>
    <xf numFmtId="0" fontId="110" fillId="45" borderId="0" applyNumberFormat="0" applyBorder="0" applyAlignment="0" applyProtection="0"/>
    <xf numFmtId="0" fontId="111" fillId="45" borderId="0" applyNumberFormat="0" applyBorder="0" applyAlignment="0" applyProtection="0"/>
    <xf numFmtId="0" fontId="112" fillId="45" borderId="0" applyNumberFormat="0" applyBorder="0" applyAlignment="0" applyProtection="0"/>
    <xf numFmtId="166" fontId="113" fillId="10" borderId="0" applyNumberFormat="0" applyBorder="0" applyAlignment="0" applyProtection="0"/>
    <xf numFmtId="166" fontId="113" fillId="10" borderId="0" applyNumberFormat="0" applyBorder="0" applyAlignment="0" applyProtection="0"/>
    <xf numFmtId="166" fontId="113" fillId="10" borderId="0" applyNumberFormat="0" applyBorder="0" applyAlignment="0" applyProtection="0"/>
    <xf numFmtId="166" fontId="113" fillId="10" borderId="0" applyNumberFormat="0" applyBorder="0" applyAlignment="0" applyProtection="0"/>
    <xf numFmtId="166" fontId="113" fillId="10" borderId="0" applyNumberFormat="0" applyBorder="0" applyAlignment="0" applyProtection="0"/>
    <xf numFmtId="166" fontId="113" fillId="10" borderId="0" applyNumberFormat="0" applyBorder="0" applyAlignment="0" applyProtection="0"/>
    <xf numFmtId="0" fontId="114" fillId="0" borderId="43" applyNumberFormat="0" applyFill="0" applyAlignment="0" applyProtection="0"/>
    <xf numFmtId="0" fontId="115" fillId="0" borderId="43" applyNumberFormat="0" applyFill="0" applyAlignment="0" applyProtection="0"/>
    <xf numFmtId="0" fontId="115" fillId="0" borderId="43" applyNumberFormat="0" applyFill="0" applyAlignment="0" applyProtection="0"/>
    <xf numFmtId="0" fontId="48" fillId="0" borderId="0" applyNumberFormat="0" applyFill="0" applyAlignment="0"/>
    <xf numFmtId="0" fontId="115" fillId="0" borderId="43" applyNumberFormat="0" applyFill="0" applyAlignment="0" applyProtection="0"/>
    <xf numFmtId="0" fontId="115" fillId="0" borderId="43" applyNumberFormat="0" applyFill="0" applyAlignment="0" applyProtection="0"/>
    <xf numFmtId="0" fontId="48" fillId="0" borderId="0" applyNumberFormat="0" applyFill="0" applyAlignment="0"/>
    <xf numFmtId="0" fontId="49" fillId="0" borderId="0" applyNumberFormat="0" applyFill="0" applyAlignment="0"/>
    <xf numFmtId="0" fontId="116" fillId="0" borderId="44" applyNumberFormat="0" applyFill="0" applyBorder="0" applyAlignment="0" applyProtection="0"/>
    <xf numFmtId="0" fontId="116" fillId="0" borderId="44" applyNumberFormat="0" applyFill="0" applyBorder="0" applyAlignment="0" applyProtection="0"/>
    <xf numFmtId="0" fontId="116" fillId="0" borderId="44" applyNumberFormat="0" applyFill="0" applyBorder="0" applyAlignment="0" applyProtection="0"/>
    <xf numFmtId="0" fontId="49" fillId="0" borderId="0" applyNumberFormat="0" applyFill="0" applyAlignment="0"/>
    <xf numFmtId="166" fontId="117" fillId="0" borderId="0" applyNumberFormat="0" applyFill="0" applyAlignment="0"/>
    <xf numFmtId="0" fontId="116" fillId="0" borderId="34" applyNumberFormat="0" applyFill="0" applyAlignment="0" applyProtection="0"/>
    <xf numFmtId="0" fontId="48" fillId="0" borderId="0" applyNumberFormat="0" applyFill="0" applyAlignment="0"/>
    <xf numFmtId="0" fontId="117" fillId="0" borderId="0" applyNumberFormat="0" applyFill="0" applyAlignment="0"/>
    <xf numFmtId="0" fontId="48" fillId="0" borderId="0" applyNumberFormat="0" applyFill="0" applyAlignment="0" applyProtection="0"/>
    <xf numFmtId="0" fontId="50" fillId="0" borderId="0" applyNumberFormat="0" applyFill="0" applyAlignment="0" applyProtection="0"/>
    <xf numFmtId="0" fontId="117" fillId="0" borderId="0" applyNumberFormat="0" applyFill="0" applyAlignment="0" applyProtection="0"/>
    <xf numFmtId="0" fontId="117" fillId="0" borderId="0" applyNumberFormat="0" applyFill="0" applyAlignment="0" applyProtection="0"/>
    <xf numFmtId="0" fontId="50" fillId="0" borderId="0" applyNumberFormat="0" applyFill="0" applyAlignment="0" applyProtection="0"/>
    <xf numFmtId="0" fontId="118" fillId="0" borderId="45" applyNumberFormat="0" applyFill="0" applyAlignment="0" applyProtection="0"/>
    <xf numFmtId="0" fontId="119" fillId="0" borderId="45" applyNumberFormat="0" applyFill="0" applyAlignment="0" applyProtection="0"/>
    <xf numFmtId="0" fontId="120" fillId="0" borderId="46" applyNumberFormat="0" applyFill="0" applyAlignment="0" applyProtection="0"/>
    <xf numFmtId="0" fontId="121" fillId="0" borderId="46" applyNumberFormat="0" applyFill="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202" fontId="123" fillId="0" borderId="0">
      <protection locked="0"/>
    </xf>
    <xf numFmtId="202" fontId="123" fillId="0" borderId="0">
      <protection locked="0"/>
    </xf>
    <xf numFmtId="0" fontId="57" fillId="6" borderId="0" applyBorder="0"/>
    <xf numFmtId="202" fontId="123" fillId="0" borderId="0">
      <protection locked="0"/>
    </xf>
    <xf numFmtId="202" fontId="123" fillId="0" borderId="0">
      <protection locked="0"/>
    </xf>
    <xf numFmtId="0" fontId="58" fillId="6" borderId="0" applyBorder="0"/>
    <xf numFmtId="203" fontId="100" fillId="7" borderId="31" applyNumberFormat="0">
      <alignment horizontal="left"/>
    </xf>
    <xf numFmtId="0" fontId="6" fillId="6" borderId="4" applyNumberFormat="0" applyFont="0" applyAlignment="0"/>
    <xf numFmtId="0" fontId="60" fillId="0" borderId="0" applyNumberFormat="0" applyFill="0" applyBorder="0" applyAlignment="0" applyProtection="0">
      <alignment vertical="top"/>
      <protection locked="0"/>
    </xf>
    <xf numFmtId="0" fontId="124" fillId="0" borderId="0" applyNumberFormat="0" applyFill="0" applyBorder="0" applyAlignment="0" applyProtection="0"/>
    <xf numFmtId="204" fontId="125" fillId="0" borderId="0" applyNumberFormat="0" applyFill="0" applyBorder="0" applyAlignment="0" applyProtection="0">
      <alignment vertical="top"/>
      <protection locked="0"/>
    </xf>
    <xf numFmtId="204" fontId="12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xf numFmtId="0" fontId="60" fillId="0" borderId="0" applyNumberFormat="0" applyFill="0" applyBorder="0" applyAlignment="0" applyProtection="0">
      <alignment vertical="top"/>
      <protection locked="0"/>
    </xf>
    <xf numFmtId="0" fontId="124" fillId="0" borderId="0" applyNumberFormat="0" applyFill="0" applyBorder="0" applyAlignment="0" applyProtection="0"/>
    <xf numFmtId="0" fontId="131" fillId="47" borderId="41" applyNumberFormat="0" applyAlignment="0" applyProtection="0"/>
    <xf numFmtId="0" fontId="132" fillId="47" borderId="41" applyNumberFormat="0" applyAlignment="0" applyProtection="0"/>
    <xf numFmtId="0" fontId="133" fillId="47" borderId="41" applyNumberFormat="0" applyAlignment="0" applyProtection="0"/>
    <xf numFmtId="166" fontId="134" fillId="13" borderId="35" applyNumberFormat="0" applyAlignment="0" applyProtection="0"/>
    <xf numFmtId="166" fontId="134" fillId="13" borderId="35" applyNumberFormat="0" applyAlignment="0" applyProtection="0"/>
    <xf numFmtId="166" fontId="134" fillId="13" borderId="35" applyNumberFormat="0" applyAlignment="0" applyProtection="0"/>
    <xf numFmtId="166" fontId="134" fillId="13" borderId="35" applyNumberFormat="0" applyAlignment="0" applyProtection="0"/>
    <xf numFmtId="166" fontId="134" fillId="13" borderId="35" applyNumberFormat="0" applyAlignment="0" applyProtection="0"/>
    <xf numFmtId="166" fontId="134" fillId="13" borderId="35" applyNumberFormat="0" applyAlignment="0" applyProtection="0"/>
    <xf numFmtId="49" fontId="64" fillId="0" borderId="0" applyFill="0" applyBorder="0">
      <alignment horizontal="center" wrapText="1"/>
    </xf>
    <xf numFmtId="49" fontId="135" fillId="0" borderId="0" applyFill="0" applyBorder="0">
      <alignment horizontal="center" wrapText="1"/>
    </xf>
    <xf numFmtId="49" fontId="135" fillId="0" borderId="0" applyFill="0" applyBorder="0">
      <alignment horizontal="center" wrapText="1"/>
    </xf>
    <xf numFmtId="0" fontId="136" fillId="3" borderId="0" applyFill="0" applyBorder="0">
      <alignment horizontal="centerContinuous" wrapText="1"/>
    </xf>
    <xf numFmtId="0" fontId="135" fillId="0" borderId="0" applyFill="0" applyBorder="0">
      <alignment horizontal="center" wrapText="1"/>
    </xf>
    <xf numFmtId="49" fontId="26" fillId="0" borderId="0" applyFill="0" applyBorder="0">
      <alignment horizontal="left" indent="1"/>
    </xf>
    <xf numFmtId="49" fontId="100" fillId="0" borderId="0" applyFill="0" applyBorder="0">
      <alignment horizontal="left" indent="1"/>
    </xf>
    <xf numFmtId="49" fontId="100" fillId="0" borderId="0" applyFill="0" applyBorder="0">
      <alignment horizontal="left" indent="1"/>
    </xf>
    <xf numFmtId="49" fontId="100" fillId="0" borderId="0" applyFill="0" applyBorder="0">
      <alignment horizontal="left" indent="1"/>
    </xf>
    <xf numFmtId="49" fontId="26" fillId="0" borderId="0" applyFill="0" applyBorder="0">
      <alignment horizontal="left" indent="1"/>
    </xf>
    <xf numFmtId="0" fontId="137" fillId="0" borderId="47" applyNumberFormat="0" applyFill="0" applyAlignment="0" applyProtection="0"/>
    <xf numFmtId="0" fontId="138" fillId="0" borderId="47" applyNumberFormat="0" applyFill="0" applyAlignment="0" applyProtection="0"/>
    <xf numFmtId="0" fontId="139" fillId="0" borderId="47" applyNumberFormat="0" applyFill="0" applyAlignment="0" applyProtection="0"/>
    <xf numFmtId="166" fontId="140" fillId="0" borderId="37" applyNumberFormat="0" applyFill="0" applyAlignment="0" applyProtection="0"/>
    <xf numFmtId="166" fontId="140" fillId="0" borderId="37" applyNumberFormat="0" applyFill="0" applyAlignment="0" applyProtection="0"/>
    <xf numFmtId="166" fontId="140" fillId="0" borderId="37" applyNumberFormat="0" applyFill="0" applyAlignment="0" applyProtection="0"/>
    <xf numFmtId="166" fontId="140" fillId="0" borderId="37" applyNumberFormat="0" applyFill="0" applyAlignment="0" applyProtection="0"/>
    <xf numFmtId="166" fontId="140" fillId="0" borderId="37" applyNumberFormat="0" applyFill="0" applyAlignment="0" applyProtection="0"/>
    <xf numFmtId="166" fontId="140" fillId="0" borderId="37" applyNumberFormat="0" applyFill="0" applyAlignment="0" applyProtection="0"/>
    <xf numFmtId="205" fontId="141" fillId="0" borderId="0"/>
    <xf numFmtId="0" fontId="142" fillId="64" borderId="0" applyNumberFormat="0" applyBorder="0" applyAlignment="0" applyProtection="0"/>
    <xf numFmtId="0" fontId="143" fillId="64" borderId="0" applyNumberFormat="0" applyBorder="0" applyAlignment="0" applyProtection="0"/>
    <xf numFmtId="0" fontId="144" fillId="64" borderId="0" applyNumberFormat="0" applyBorder="0" applyAlignment="0" applyProtection="0"/>
    <xf numFmtId="166" fontId="145" fillId="12" borderId="0" applyNumberFormat="0" applyBorder="0" applyAlignment="0" applyProtection="0"/>
    <xf numFmtId="166" fontId="145" fillId="12" borderId="0" applyNumberFormat="0" applyBorder="0" applyAlignment="0" applyProtection="0"/>
    <xf numFmtId="166" fontId="145" fillId="12" borderId="0" applyNumberFormat="0" applyBorder="0" applyAlignment="0" applyProtection="0"/>
    <xf numFmtId="166" fontId="145" fillId="12" borderId="0" applyNumberFormat="0" applyBorder="0" applyAlignment="0" applyProtection="0"/>
    <xf numFmtId="166" fontId="145" fillId="12" borderId="0" applyNumberFormat="0" applyBorder="0" applyAlignment="0" applyProtection="0"/>
    <xf numFmtId="166" fontId="145" fillId="12" borderId="0" applyNumberFormat="0" applyBorder="0" applyAlignment="0" applyProtection="0"/>
    <xf numFmtId="0" fontId="3" fillId="0" borderId="0"/>
    <xf numFmtId="0" fontId="146" fillId="0" borderId="0"/>
    <xf numFmtId="0" fontId="79" fillId="0" borderId="0"/>
    <xf numFmtId="0" fontId="79" fillId="0" borderId="0"/>
    <xf numFmtId="0" fontId="79" fillId="0" borderId="0"/>
    <xf numFmtId="0" fontId="79" fillId="0" borderId="0"/>
    <xf numFmtId="0" fontId="79" fillId="0" borderId="0" applyBorder="0"/>
    <xf numFmtId="0" fontId="79" fillId="0" borderId="0"/>
    <xf numFmtId="0" fontId="79" fillId="0" borderId="0"/>
    <xf numFmtId="0" fontId="79" fillId="0" borderId="0"/>
    <xf numFmtId="0" fontId="79" fillId="0" borderId="0"/>
    <xf numFmtId="0" fontId="79" fillId="0" borderId="0"/>
    <xf numFmtId="0" fontId="79" fillId="0" borderId="0"/>
    <xf numFmtId="0" fontId="3" fillId="0" borderId="0"/>
    <xf numFmtId="0" fontId="3" fillId="0" borderId="0"/>
    <xf numFmtId="0" fontId="82" fillId="0" borderId="0"/>
    <xf numFmtId="0" fontId="82" fillId="0" borderId="0"/>
    <xf numFmtId="0" fontId="82" fillId="0" borderId="0"/>
    <xf numFmtId="0" fontId="79" fillId="0" borderId="0"/>
    <xf numFmtId="0" fontId="82" fillId="0" borderId="0"/>
    <xf numFmtId="0" fontId="82" fillId="0" borderId="0"/>
    <xf numFmtId="0" fontId="82"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9" fillId="0" borderId="0"/>
    <xf numFmtId="204" fontId="82" fillId="0" borderId="0"/>
    <xf numFmtId="204" fontId="82" fillId="0" borderId="0"/>
    <xf numFmtId="204" fontId="82" fillId="0" borderId="0"/>
    <xf numFmtId="204" fontId="82" fillId="0" borderId="0"/>
    <xf numFmtId="0" fontId="79" fillId="0" borderId="0"/>
    <xf numFmtId="204" fontId="82" fillId="0" borderId="0"/>
    <xf numFmtId="204" fontId="82" fillId="0" borderId="0"/>
    <xf numFmtId="204" fontId="82" fillId="0" borderId="0"/>
    <xf numFmtId="204" fontId="83" fillId="0" borderId="0"/>
    <xf numFmtId="204" fontId="3" fillId="0" borderId="0"/>
    <xf numFmtId="0" fontId="26" fillId="0" borderId="0">
      <alignment horizontal="right"/>
    </xf>
    <xf numFmtId="0" fontId="83" fillId="0" borderId="0"/>
    <xf numFmtId="0" fontId="82" fillId="0" borderId="0"/>
    <xf numFmtId="0" fontId="79" fillId="0" borderId="0"/>
    <xf numFmtId="204" fontId="83" fillId="0" borderId="0"/>
    <xf numFmtId="0" fontId="79" fillId="0" borderId="0" applyBorder="0"/>
    <xf numFmtId="204" fontId="82" fillId="0" borderId="0"/>
    <xf numFmtId="204" fontId="82" fillId="0" borderId="0"/>
    <xf numFmtId="204" fontId="82" fillId="0" borderId="0"/>
    <xf numFmtId="204" fontId="82" fillId="0" borderId="0"/>
    <xf numFmtId="0" fontId="82" fillId="0" borderId="0"/>
    <xf numFmtId="0" fontId="82" fillId="0" borderId="0"/>
    <xf numFmtId="0" fontId="82" fillId="0" borderId="0"/>
    <xf numFmtId="0" fontId="82" fillId="0" borderId="0"/>
    <xf numFmtId="0" fontId="79" fillId="0" borderId="0"/>
    <xf numFmtId="0" fontId="147" fillId="0" borderId="0"/>
    <xf numFmtId="204" fontId="83" fillId="0" borderId="0"/>
    <xf numFmtId="204" fontId="82" fillId="0" borderId="0"/>
    <xf numFmtId="204" fontId="82" fillId="0" borderId="0"/>
    <xf numFmtId="204" fontId="82" fillId="0" borderId="0"/>
    <xf numFmtId="204" fontId="82" fillId="0" borderId="0"/>
    <xf numFmtId="0" fontId="82" fillId="0" borderId="0"/>
    <xf numFmtId="0" fontId="82" fillId="0" borderId="0"/>
    <xf numFmtId="0" fontId="82" fillId="0" borderId="0"/>
    <xf numFmtId="0" fontId="82" fillId="0" borderId="0"/>
    <xf numFmtId="0" fontId="3" fillId="0" borderId="0"/>
    <xf numFmtId="0" fontId="79" fillId="0" borderId="0"/>
    <xf numFmtId="0" fontId="79" fillId="0" borderId="0" applyBorder="0"/>
    <xf numFmtId="0" fontId="79" fillId="0" borderId="0"/>
    <xf numFmtId="0" fontId="79" fillId="0" borderId="0"/>
    <xf numFmtId="0" fontId="79" fillId="0" borderId="0"/>
    <xf numFmtId="0" fontId="79" fillId="0" borderId="0"/>
    <xf numFmtId="204" fontId="83" fillId="0" borderId="0"/>
    <xf numFmtId="0" fontId="79" fillId="0" borderId="0"/>
    <xf numFmtId="0" fontId="79" fillId="0" borderId="0"/>
    <xf numFmtId="0" fontId="148" fillId="0" borderId="0"/>
    <xf numFmtId="0" fontId="26" fillId="0" borderId="0"/>
    <xf numFmtId="0" fontId="100" fillId="0" borderId="0"/>
    <xf numFmtId="0" fontId="79" fillId="0" borderId="0"/>
    <xf numFmtId="0" fontId="79" fillId="0" borderId="0"/>
    <xf numFmtId="0" fontId="79" fillId="0" borderId="0"/>
    <xf numFmtId="0" fontId="79" fillId="0" borderId="0"/>
    <xf numFmtId="0" fontId="26" fillId="0" borderId="0">
      <alignment horizontal="right"/>
    </xf>
    <xf numFmtId="0" fontId="26" fillId="0" borderId="0">
      <alignment horizontal="right"/>
    </xf>
    <xf numFmtId="0" fontId="26" fillId="0" borderId="0">
      <alignment horizontal="right"/>
    </xf>
    <xf numFmtId="0" fontId="3" fillId="0" borderId="0"/>
    <xf numFmtId="0" fontId="3" fillId="0" borderId="0"/>
    <xf numFmtId="0" fontId="3" fillId="0" borderId="0"/>
    <xf numFmtId="0" fontId="82" fillId="0" borderId="0"/>
    <xf numFmtId="0" fontId="146" fillId="0" borderId="0"/>
    <xf numFmtId="0" fontId="82" fillId="0" borderId="0"/>
    <xf numFmtId="0" fontId="82" fillId="0" borderId="0"/>
    <xf numFmtId="0" fontId="82" fillId="0" borderId="0"/>
    <xf numFmtId="0" fontId="82" fillId="0" borderId="0"/>
    <xf numFmtId="0" fontId="79" fillId="0" borderId="0"/>
    <xf numFmtId="0" fontId="146" fillId="0" borderId="0"/>
    <xf numFmtId="0" fontId="79" fillId="0" borderId="0"/>
    <xf numFmtId="0" fontId="82" fillId="0" borderId="0"/>
    <xf numFmtId="0" fontId="82" fillId="0" borderId="0"/>
    <xf numFmtId="0" fontId="82" fillId="0" borderId="0"/>
    <xf numFmtId="0" fontId="82" fillId="0" borderId="0"/>
    <xf numFmtId="0" fontId="146" fillId="0" borderId="0"/>
    <xf numFmtId="0" fontId="79" fillId="0" borderId="0"/>
    <xf numFmtId="0" fontId="80"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80" fillId="0" borderId="0"/>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79" fillId="0" borderId="0"/>
    <xf numFmtId="0" fontId="3" fillId="0" borderId="0"/>
    <xf numFmtId="0" fontId="3" fillId="0" borderId="0"/>
    <xf numFmtId="0" fontId="3" fillId="0" borderId="0"/>
    <xf numFmtId="0" fontId="82" fillId="0" borderId="0"/>
    <xf numFmtId="0" fontId="146" fillId="0" borderId="0"/>
    <xf numFmtId="166" fontId="81" fillId="0" borderId="0"/>
    <xf numFmtId="0" fontId="81" fillId="0" borderId="0"/>
    <xf numFmtId="204" fontId="82" fillId="0" borderId="0"/>
    <xf numFmtId="204" fontId="82" fillId="0" borderId="0"/>
    <xf numFmtId="204" fontId="82" fillId="0" borderId="0"/>
    <xf numFmtId="204" fontId="82" fillId="0" borderId="0"/>
    <xf numFmtId="0" fontId="82" fillId="0" borderId="0"/>
    <xf numFmtId="0" fontId="82" fillId="0" borderId="0"/>
    <xf numFmtId="0" fontId="82" fillId="0" borderId="0"/>
    <xf numFmtId="0" fontId="146" fillId="0" borderId="0"/>
    <xf numFmtId="204" fontId="83" fillId="0" borderId="0"/>
    <xf numFmtId="0" fontId="82" fillId="0" borderId="0"/>
    <xf numFmtId="0" fontId="82" fillId="0" borderId="0"/>
    <xf numFmtId="0" fontId="82" fillId="0" borderId="0"/>
    <xf numFmtId="0" fontId="146"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204" fontId="82" fillId="0" borderId="0"/>
    <xf numFmtId="204" fontId="82" fillId="0" borderId="0"/>
    <xf numFmtId="204" fontId="82" fillId="0" borderId="0"/>
    <xf numFmtId="204" fontId="8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146" fillId="0" borderId="0"/>
    <xf numFmtId="204" fontId="82" fillId="0" borderId="0"/>
    <xf numFmtId="204" fontId="82" fillId="0" borderId="0"/>
    <xf numFmtId="204" fontId="82" fillId="0" borderId="0"/>
    <xf numFmtId="204" fontId="82" fillId="0" borderId="0"/>
    <xf numFmtId="0" fontId="146" fillId="0" borderId="0"/>
    <xf numFmtId="204" fontId="82" fillId="0" borderId="0"/>
    <xf numFmtId="204" fontId="82" fillId="0" borderId="0"/>
    <xf numFmtId="204" fontId="82" fillId="0" borderId="0"/>
    <xf numFmtId="0" fontId="146" fillId="0" borderId="0"/>
    <xf numFmtId="204" fontId="82" fillId="0" borderId="0"/>
    <xf numFmtId="204" fontId="82" fillId="0" borderId="0"/>
    <xf numFmtId="204" fontId="82" fillId="0" borderId="0"/>
    <xf numFmtId="204" fontId="82" fillId="0" borderId="0"/>
    <xf numFmtId="204" fontId="82" fillId="0" borderId="0"/>
    <xf numFmtId="204" fontId="82" fillId="0" borderId="0"/>
    <xf numFmtId="204" fontId="82" fillId="0" borderId="0"/>
    <xf numFmtId="204" fontId="83" fillId="0" borderId="0"/>
    <xf numFmtId="0" fontId="3" fillId="0" borderId="0"/>
    <xf numFmtId="0" fontId="146" fillId="0" borderId="0"/>
    <xf numFmtId="166" fontId="79" fillId="0" borderId="0" applyBorder="0"/>
    <xf numFmtId="0" fontId="79" fillId="0" borderId="0" applyBorder="0"/>
    <xf numFmtId="0" fontId="146" fillId="0" borderId="0"/>
    <xf numFmtId="0" fontId="82" fillId="0" borderId="0"/>
    <xf numFmtId="0" fontId="82" fillId="0" borderId="0"/>
    <xf numFmtId="0" fontId="82" fillId="0" borderId="0"/>
    <xf numFmtId="0" fontId="146" fillId="0" borderId="0"/>
    <xf numFmtId="0" fontId="82" fillId="0" borderId="0"/>
    <xf numFmtId="0" fontId="82" fillId="0" borderId="0"/>
    <xf numFmtId="0" fontId="82" fillId="0" borderId="0"/>
    <xf numFmtId="0" fontId="146" fillId="0" borderId="0"/>
    <xf numFmtId="0" fontId="3" fillId="0" borderId="0"/>
    <xf numFmtId="0" fontId="79" fillId="0" borderId="0" applyBorder="0"/>
    <xf numFmtId="0" fontId="146" fillId="0" borderId="0"/>
    <xf numFmtId="166" fontId="79" fillId="0" borderId="0"/>
    <xf numFmtId="0" fontId="82" fillId="0" borderId="0"/>
    <xf numFmtId="0" fontId="82" fillId="0" borderId="0"/>
    <xf numFmtId="0" fontId="82" fillId="0" borderId="0"/>
    <xf numFmtId="0" fontId="146" fillId="0" borderId="0"/>
    <xf numFmtId="0" fontId="141" fillId="0" borderId="0"/>
    <xf numFmtId="0" fontId="146" fillId="0" borderId="0"/>
    <xf numFmtId="0" fontId="141" fillId="0" borderId="0"/>
    <xf numFmtId="0" fontId="146" fillId="0" borderId="0"/>
    <xf numFmtId="0" fontId="79" fillId="0" borderId="0" applyBorder="0"/>
    <xf numFmtId="0" fontId="79" fillId="0" borderId="0" applyBorder="0"/>
    <xf numFmtId="0" fontId="79" fillId="0" borderId="0"/>
    <xf numFmtId="0" fontId="79" fillId="0" borderId="0"/>
    <xf numFmtId="0" fontId="79" fillId="0" borderId="0" applyBorder="0"/>
    <xf numFmtId="0" fontId="3" fillId="0" borderId="0"/>
    <xf numFmtId="0" fontId="146" fillId="0" borderId="0"/>
    <xf numFmtId="0" fontId="81" fillId="0" borderId="0"/>
    <xf numFmtId="0" fontId="82" fillId="0" borderId="0"/>
    <xf numFmtId="0" fontId="82" fillId="0" borderId="0"/>
    <xf numFmtId="0" fontId="82" fillId="0" borderId="0"/>
    <xf numFmtId="0" fontId="79" fillId="0" borderId="0"/>
    <xf numFmtId="0" fontId="146" fillId="0" borderId="0"/>
    <xf numFmtId="0" fontId="3" fillId="0" borderId="0"/>
    <xf numFmtId="0" fontId="3" fillId="0" borderId="0"/>
    <xf numFmtId="0" fontId="79" fillId="0" borderId="0"/>
    <xf numFmtId="0" fontId="3" fillId="0" borderId="0"/>
    <xf numFmtId="0" fontId="3" fillId="0" borderId="0"/>
    <xf numFmtId="0" fontId="3" fillId="0" borderId="0"/>
    <xf numFmtId="0" fontId="3" fillId="0" borderId="0"/>
    <xf numFmtId="0" fontId="80" fillId="65" borderId="48" applyNumberFormat="0" applyFont="0" applyAlignment="0" applyProtection="0"/>
    <xf numFmtId="0" fontId="81" fillId="65" borderId="48" applyNumberFormat="0" applyFont="0" applyAlignment="0" applyProtection="0"/>
    <xf numFmtId="0" fontId="80" fillId="65" borderId="48" applyNumberFormat="0" applyFont="0" applyAlignment="0" applyProtection="0"/>
    <xf numFmtId="0" fontId="3" fillId="16" borderId="39" applyNumberFormat="0" applyFont="0" applyAlignment="0" applyProtection="0"/>
    <xf numFmtId="166" fontId="102" fillId="16" borderId="39" applyNumberFormat="0" applyFont="0" applyAlignment="0" applyProtection="0"/>
    <xf numFmtId="166" fontId="102" fillId="16" borderId="39" applyNumberFormat="0" applyFont="0" applyAlignment="0" applyProtection="0"/>
    <xf numFmtId="166" fontId="102" fillId="16" borderId="39" applyNumberFormat="0" applyFont="0" applyAlignment="0" applyProtection="0"/>
    <xf numFmtId="166" fontId="102" fillId="16" borderId="39" applyNumberFormat="0" applyFont="0" applyAlignment="0" applyProtection="0"/>
    <xf numFmtId="166" fontId="102" fillId="16" borderId="39" applyNumberFormat="0" applyFont="0" applyAlignment="0" applyProtection="0"/>
    <xf numFmtId="0" fontId="79" fillId="65" borderId="48" applyNumberFormat="0" applyFont="0" applyAlignment="0" applyProtection="0"/>
    <xf numFmtId="0" fontId="149" fillId="51" borderId="49" applyNumberFormat="0" applyAlignment="0" applyProtection="0"/>
    <xf numFmtId="0" fontId="150" fillId="51" borderId="49" applyNumberFormat="0" applyAlignment="0" applyProtection="0"/>
    <xf numFmtId="0" fontId="151" fillId="51" borderId="49" applyNumberFormat="0" applyAlignment="0" applyProtection="0"/>
    <xf numFmtId="166" fontId="152" fillId="14" borderId="36" applyNumberFormat="0" applyAlignment="0" applyProtection="0"/>
    <xf numFmtId="166" fontId="152" fillId="14" borderId="36" applyNumberFormat="0" applyAlignment="0" applyProtection="0"/>
    <xf numFmtId="166" fontId="152" fillId="14" borderId="36" applyNumberFormat="0" applyAlignment="0" applyProtection="0"/>
    <xf numFmtId="166" fontId="152" fillId="14" borderId="36" applyNumberFormat="0" applyAlignment="0" applyProtection="0"/>
    <xf numFmtId="166" fontId="152" fillId="14" borderId="36" applyNumberFormat="0" applyAlignment="0" applyProtection="0"/>
    <xf numFmtId="166" fontId="152" fillId="14" borderId="36" applyNumberFormat="0" applyAlignment="0" applyProtection="0"/>
    <xf numFmtId="49" fontId="153" fillId="7" borderId="32">
      <alignment horizontal="right" indent="2"/>
    </xf>
    <xf numFmtId="49" fontId="153" fillId="3" borderId="32" applyFill="0">
      <alignment horizontal="right" indent="2"/>
    </xf>
    <xf numFmtId="49" fontId="153" fillId="3" borderId="32" applyFill="0">
      <alignment horizontal="right" indent="2"/>
    </xf>
    <xf numFmtId="49" fontId="154" fillId="7" borderId="32">
      <alignment horizontal="right" indent="2"/>
    </xf>
    <xf numFmtId="178" fontId="24" fillId="0" borderId="0" applyFont="0" applyFill="0" applyBorder="0" applyAlignment="0" applyProtection="0">
      <protection locked="0"/>
    </xf>
    <xf numFmtId="178" fontId="6" fillId="6" borderId="1">
      <alignment horizontal="right"/>
    </xf>
    <xf numFmtId="177" fontId="24" fillId="0" borderId="0" applyFont="0" applyFill="0" applyBorder="0" applyAlignment="0" applyProtection="0">
      <protection locked="0"/>
    </xf>
    <xf numFmtId="9" fontId="2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3"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5"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8"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4"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4" fillId="0" borderId="0" applyFont="0" applyFill="0" applyBorder="0" applyAlignment="0" applyProtection="0"/>
    <xf numFmtId="9" fontId="79"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43" fontId="81" fillId="0" borderId="50" applyFont="0" applyAlignment="0">
      <alignment vertical="top" wrapText="1"/>
    </xf>
    <xf numFmtId="164" fontId="81" fillId="0" borderId="50" applyFont="0" applyAlignment="0">
      <alignment vertical="top" wrapText="1"/>
    </xf>
    <xf numFmtId="164" fontId="81" fillId="0" borderId="50" applyFont="0" applyAlignment="0">
      <alignment vertical="top" wrapText="1"/>
    </xf>
    <xf numFmtId="164" fontId="81" fillId="0" borderId="50" applyFont="0" applyAlignment="0">
      <alignment vertical="top" wrapText="1"/>
    </xf>
    <xf numFmtId="164" fontId="81" fillId="0" borderId="50" applyFont="0" applyAlignment="0">
      <alignment vertical="top" wrapText="1"/>
    </xf>
    <xf numFmtId="164" fontId="81" fillId="0" borderId="50" applyFont="0" applyAlignment="0">
      <alignment vertical="top" wrapText="1"/>
    </xf>
    <xf numFmtId="0" fontId="100" fillId="7" borderId="33" applyNumberFormat="0">
      <alignment horizontal="left"/>
    </xf>
    <xf numFmtId="0" fontId="100" fillId="7" borderId="33" applyNumberFormat="0">
      <alignment horizontal="left"/>
    </xf>
    <xf numFmtId="0" fontId="100" fillId="7" borderId="33" applyNumberFormat="0">
      <alignment horizontal="left"/>
    </xf>
    <xf numFmtId="0" fontId="6" fillId="6" borderId="9" applyNumberFormat="0" applyFont="0" applyAlignment="0"/>
    <xf numFmtId="40" fontId="79" fillId="0" borderId="1">
      <alignment vertical="top" wrapText="1"/>
    </xf>
    <xf numFmtId="206" fontId="24" fillId="0" borderId="0" applyFont="0" applyFill="0" applyBorder="0" applyAlignment="0" applyProtection="0">
      <alignment horizontal="left"/>
      <protection locked="0"/>
    </xf>
    <xf numFmtId="206" fontId="24" fillId="0" borderId="0" applyFont="0" applyFill="0" applyBorder="0" applyAlignment="0" applyProtection="0">
      <alignment horizontal="left"/>
      <protection locked="0"/>
    </xf>
    <xf numFmtId="206" fontId="24" fillId="0" borderId="0" applyFont="0" applyFill="0" applyBorder="0" applyAlignment="0" applyProtection="0">
      <alignment horizontal="left"/>
      <protection locked="0"/>
    </xf>
    <xf numFmtId="0" fontId="155"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166" fontId="158" fillId="0" borderId="0" applyNumberFormat="0" applyFill="0" applyBorder="0" applyAlignment="0" applyProtection="0"/>
    <xf numFmtId="166" fontId="158" fillId="0" borderId="0" applyNumberFormat="0" applyFill="0" applyBorder="0" applyAlignment="0" applyProtection="0"/>
    <xf numFmtId="166" fontId="158" fillId="0" borderId="0" applyNumberFormat="0" applyFill="0" applyBorder="0" applyAlignment="0" applyProtection="0"/>
    <xf numFmtId="166" fontId="158" fillId="0" borderId="0" applyNumberFormat="0" applyFill="0" applyBorder="0" applyAlignment="0" applyProtection="0"/>
    <xf numFmtId="166" fontId="158" fillId="0" borderId="0" applyNumberFormat="0" applyFill="0" applyBorder="0" applyAlignment="0" applyProtection="0"/>
    <xf numFmtId="0" fontId="157" fillId="0" borderId="0" applyNumberFormat="0" applyFill="0" applyBorder="0" applyAlignment="0" applyProtection="0"/>
    <xf numFmtId="0" fontId="159" fillId="0" borderId="51" applyNumberFormat="0" applyFill="0" applyAlignment="0" applyProtection="0"/>
    <xf numFmtId="0" fontId="160" fillId="0" borderId="52" applyNumberFormat="0" applyFill="0" applyAlignment="0" applyProtection="0"/>
    <xf numFmtId="0" fontId="161" fillId="0" borderId="52" applyNumberFormat="0" applyFill="0" applyAlignment="0" applyProtection="0"/>
    <xf numFmtId="0" fontId="161" fillId="0" borderId="52" applyNumberFormat="0" applyFill="0" applyAlignment="0" applyProtection="0"/>
    <xf numFmtId="166" fontId="162" fillId="0" borderId="40" applyNumberFormat="0" applyFill="0" applyAlignment="0" applyProtection="0"/>
    <xf numFmtId="166" fontId="162" fillId="0" borderId="40" applyNumberFormat="0" applyFill="0" applyAlignment="0" applyProtection="0"/>
    <xf numFmtId="166" fontId="162" fillId="0" borderId="40" applyNumberFormat="0" applyFill="0" applyAlignment="0" applyProtection="0"/>
    <xf numFmtId="166" fontId="162" fillId="0" borderId="40" applyNumberFormat="0" applyFill="0" applyAlignment="0" applyProtection="0"/>
    <xf numFmtId="166" fontId="162" fillId="0" borderId="40" applyNumberFormat="0" applyFill="0" applyAlignment="0" applyProtection="0"/>
    <xf numFmtId="166" fontId="162" fillId="0" borderId="40" applyNumberFormat="0" applyFill="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207" fontId="24" fillId="0" borderId="0" applyFont="0" applyFill="0" applyBorder="0" applyAlignment="0" applyProtection="0">
      <alignment horizontal="left"/>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3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39" applyNumberFormat="0" applyFont="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20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9" applyNumberFormat="0" applyFont="0" applyAlignment="0" applyProtection="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20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55">
    <xf numFmtId="0" fontId="0" fillId="0" borderId="0" xfId="0">
      <alignment horizontal="right"/>
    </xf>
    <xf numFmtId="0" fontId="0" fillId="0" borderId="0" xfId="0" applyFill="1">
      <alignment horizontal="right"/>
    </xf>
    <xf numFmtId="0" fontId="5" fillId="0" borderId="0" xfId="0" applyFont="1">
      <alignment horizontal="right"/>
    </xf>
    <xf numFmtId="0" fontId="5" fillId="0" borderId="0" xfId="0" applyFont="1" applyAlignment="1"/>
    <xf numFmtId="0" fontId="14" fillId="2" borderId="10" xfId="0" applyFont="1" applyFill="1" applyBorder="1">
      <alignment horizontal="right"/>
    </xf>
    <xf numFmtId="0" fontId="14" fillId="2" borderId="0" xfId="0" applyFont="1" applyFill="1" applyBorder="1">
      <alignment horizontal="right"/>
    </xf>
    <xf numFmtId="0" fontId="14" fillId="2" borderId="11" xfId="0" applyFont="1" applyFill="1" applyBorder="1" applyAlignment="1"/>
    <xf numFmtId="0" fontId="14" fillId="2" borderId="12" xfId="0" applyFont="1" applyFill="1" applyBorder="1">
      <alignment horizontal="right"/>
    </xf>
    <xf numFmtId="0" fontId="14" fillId="2" borderId="0" xfId="0" applyFont="1" applyFill="1" applyBorder="1" applyAlignment="1">
      <alignment horizontal="centerContinuous"/>
    </xf>
    <xf numFmtId="0" fontId="18" fillId="2" borderId="0" xfId="0" applyFont="1" applyFill="1" applyBorder="1" applyAlignment="1"/>
    <xf numFmtId="0" fontId="10" fillId="2" borderId="0" xfId="0" applyFont="1" applyFill="1" applyBorder="1" applyAlignment="1">
      <alignment horizontal="right"/>
    </xf>
    <xf numFmtId="0" fontId="0" fillId="0" borderId="13" xfId="0" applyFill="1" applyBorder="1">
      <alignment horizontal="right"/>
    </xf>
    <xf numFmtId="0" fontId="0" fillId="0" borderId="14" xfId="0" applyFill="1" applyBorder="1">
      <alignment horizontal="right"/>
    </xf>
    <xf numFmtId="0" fontId="0" fillId="0" borderId="15" xfId="0" applyFill="1" applyBorder="1">
      <alignment horizontal="right"/>
    </xf>
    <xf numFmtId="0" fontId="14" fillId="2" borderId="8" xfId="0" applyFont="1" applyFill="1" applyBorder="1">
      <alignment horizontal="right"/>
    </xf>
    <xf numFmtId="0" fontId="14" fillId="2" borderId="8" xfId="0" applyFont="1" applyFill="1" applyBorder="1" applyAlignment="1">
      <alignment horizontal="centerContinuous"/>
    </xf>
    <xf numFmtId="0" fontId="14" fillId="2" borderId="8" xfId="0" applyFont="1" applyFill="1" applyBorder="1" applyAlignment="1"/>
    <xf numFmtId="0" fontId="14" fillId="2" borderId="16" xfId="0" applyFont="1" applyFill="1" applyBorder="1">
      <alignment horizontal="right"/>
    </xf>
    <xf numFmtId="0" fontId="14" fillId="2" borderId="5" xfId="0" applyFont="1" applyFill="1" applyBorder="1">
      <alignment horizontal="right"/>
    </xf>
    <xf numFmtId="0" fontId="14" fillId="2" borderId="17" xfId="0" applyFont="1" applyFill="1" applyBorder="1">
      <alignment horizontal="right"/>
    </xf>
    <xf numFmtId="0" fontId="14" fillId="2" borderId="18" xfId="0" applyFont="1" applyFill="1" applyBorder="1">
      <alignment horizontal="right"/>
    </xf>
    <xf numFmtId="0" fontId="14" fillId="2" borderId="19" xfId="0" applyFont="1" applyFill="1" applyBorder="1" applyAlignment="1"/>
    <xf numFmtId="0" fontId="14" fillId="2" borderId="6" xfId="0" applyFont="1" applyFill="1" applyBorder="1" applyAlignment="1"/>
    <xf numFmtId="0" fontId="16" fillId="2" borderId="0" xfId="0" applyFont="1" applyFill="1" applyBorder="1" applyAlignment="1">
      <alignment horizontal="left" vertical="top" indent="1"/>
    </xf>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14" fillId="2" borderId="3" xfId="0" applyFont="1" applyFill="1" applyBorder="1">
      <alignment horizontal="right"/>
    </xf>
    <xf numFmtId="0" fontId="20" fillId="2" borderId="3" xfId="0" applyFont="1" applyFill="1" applyBorder="1" applyAlignment="1">
      <alignment horizontal="centerContinuous"/>
    </xf>
    <xf numFmtId="0" fontId="21" fillId="2" borderId="3" xfId="0" applyFont="1" applyFill="1" applyBorder="1" applyAlignment="1">
      <alignment horizontal="centerContinuous"/>
    </xf>
    <xf numFmtId="0" fontId="16" fillId="2" borderId="3" xfId="0" applyFont="1" applyFill="1" applyBorder="1" applyAlignment="1">
      <alignment horizontal="centerContinuous"/>
    </xf>
    <xf numFmtId="0" fontId="14" fillId="2" borderId="13" xfId="0" applyFont="1" applyFill="1" applyBorder="1" applyAlignment="1"/>
    <xf numFmtId="0" fontId="14" fillId="2" borderId="14" xfId="0" applyFont="1" applyFill="1" applyBorder="1" applyAlignment="1"/>
    <xf numFmtId="0" fontId="14" fillId="2" borderId="14" xfId="0" applyFont="1" applyFill="1" applyBorder="1">
      <alignment horizontal="right"/>
    </xf>
    <xf numFmtId="0" fontId="14" fillId="2" borderId="15" xfId="0" applyFont="1" applyFill="1" applyBorder="1">
      <alignment horizontal="right"/>
    </xf>
    <xf numFmtId="0" fontId="0" fillId="0" borderId="3" xfId="0" applyBorder="1">
      <alignment horizontal="right"/>
    </xf>
    <xf numFmtId="0" fontId="0" fillId="0" borderId="8" xfId="0" applyBorder="1">
      <alignment horizontal="right"/>
    </xf>
    <xf numFmtId="0" fontId="0" fillId="0" borderId="16" xfId="0" applyBorder="1">
      <alignment horizontal="right"/>
    </xf>
    <xf numFmtId="0" fontId="0" fillId="0" borderId="5" xfId="0" applyBorder="1">
      <alignment horizontal="right"/>
    </xf>
    <xf numFmtId="0" fontId="0" fillId="0" borderId="17"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5" fillId="2" borderId="3" xfId="0" applyFont="1" applyFill="1" applyBorder="1" applyAlignment="1">
      <alignment horizontal="centerContinuous" vertical="center" wrapText="1"/>
    </xf>
    <xf numFmtId="0" fontId="23"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49" fontId="14" fillId="0" borderId="0" xfId="0" applyNumberFormat="1" applyFont="1" applyBorder="1">
      <alignment horizontal="right"/>
    </xf>
    <xf numFmtId="49" fontId="14" fillId="0" borderId="0" xfId="0" applyNumberFormat="1" applyFont="1" applyFill="1" applyBorder="1">
      <alignment horizontal="right"/>
    </xf>
    <xf numFmtId="0" fontId="19" fillId="4" borderId="0" xfId="0" applyFont="1" applyFill="1" applyBorder="1" applyAlignment="1" applyProtection="1"/>
    <xf numFmtId="0" fontId="0" fillId="0" borderId="0" xfId="0" applyAlignment="1"/>
    <xf numFmtId="0" fontId="38" fillId="6" borderId="8" xfId="34" applyBorder="1"/>
    <xf numFmtId="0" fontId="38" fillId="6" borderId="8" xfId="34" applyBorder="1" applyAlignment="1"/>
    <xf numFmtId="0" fontId="29" fillId="6" borderId="20" xfId="131" applyBorder="1">
      <alignment horizontal="right"/>
    </xf>
    <xf numFmtId="0" fontId="38" fillId="6" borderId="5" xfId="34" applyBorder="1"/>
    <xf numFmtId="0" fontId="38" fillId="6" borderId="17" xfId="34" applyBorder="1"/>
    <xf numFmtId="0" fontId="8" fillId="9" borderId="8" xfId="59" applyFont="1" applyBorder="1"/>
    <xf numFmtId="0" fontId="38" fillId="6" borderId="0" xfId="34" applyBorder="1" applyAlignment="1">
      <alignment horizontal="left" indent="2"/>
    </xf>
    <xf numFmtId="0" fontId="38" fillId="6" borderId="0" xfId="34" applyBorder="1" applyAlignment="1">
      <alignment horizontal="center" wrapText="1"/>
    </xf>
    <xf numFmtId="0" fontId="13" fillId="9" borderId="0" xfId="59" applyFont="1" applyBorder="1" applyAlignment="1"/>
    <xf numFmtId="0" fontId="38" fillId="6" borderId="0" xfId="34" quotePrefix="1" applyBorder="1"/>
    <xf numFmtId="0" fontId="38" fillId="6" borderId="8" xfId="34" applyBorder="1" applyAlignment="1">
      <alignment vertical="center"/>
    </xf>
    <xf numFmtId="0" fontId="8" fillId="9" borderId="13" xfId="59" applyFont="1" applyBorder="1"/>
    <xf numFmtId="0" fontId="8" fillId="9" borderId="14" xfId="59" applyFont="1" applyBorder="1"/>
    <xf numFmtId="0" fontId="8" fillId="9" borderId="15" xfId="59" applyFont="1" applyBorder="1"/>
    <xf numFmtId="0" fontId="8" fillId="9" borderId="3" xfId="59" applyFont="1" applyBorder="1"/>
    <xf numFmtId="0" fontId="29" fillId="6" borderId="0" xfId="163" applyBorder="1">
      <alignment horizontal="center" wrapText="1"/>
    </xf>
    <xf numFmtId="0" fontId="12" fillId="9" borderId="0" xfId="59" applyFont="1" applyBorder="1" applyAlignment="1">
      <alignment horizontal="left" indent="2"/>
    </xf>
    <xf numFmtId="0" fontId="38" fillId="6" borderId="0" xfId="34" applyBorder="1" applyAlignment="1">
      <alignment horizontal="left" indent="3"/>
    </xf>
    <xf numFmtId="0" fontId="29" fillId="6" borderId="8" xfId="163" applyBorder="1">
      <alignment horizontal="center" wrapText="1"/>
    </xf>
    <xf numFmtId="0" fontId="29" fillId="9" borderId="3" xfId="63" applyBorder="1" applyAlignment="1">
      <alignment horizontal="left"/>
    </xf>
    <xf numFmtId="0" fontId="38" fillId="6" borderId="16" xfId="34" applyBorder="1"/>
    <xf numFmtId="0" fontId="47" fillId="9" borderId="14" xfId="62" applyBorder="1">
      <alignment vertical="top" wrapText="1"/>
    </xf>
    <xf numFmtId="0" fontId="47" fillId="9" borderId="0" xfId="62" applyBorder="1" applyAlignment="1">
      <alignment vertical="top" wrapText="1"/>
    </xf>
    <xf numFmtId="0" fontId="8" fillId="9" borderId="0" xfId="59" applyFont="1" applyBorder="1" applyAlignment="1"/>
    <xf numFmtId="0" fontId="29" fillId="6" borderId="7" xfId="131" applyBorder="1">
      <alignment horizontal="right"/>
    </xf>
    <xf numFmtId="0" fontId="46" fillId="9" borderId="0" xfId="58" applyBorder="1">
      <alignment horizontal="right"/>
    </xf>
    <xf numFmtId="0" fontId="47" fillId="9" borderId="8" xfId="62" applyBorder="1" applyAlignment="1">
      <alignment vertical="top" wrapText="1"/>
    </xf>
    <xf numFmtId="0" fontId="29" fillId="6" borderId="0" xfId="131" applyBorder="1">
      <alignment horizontal="right"/>
    </xf>
    <xf numFmtId="0" fontId="29" fillId="6" borderId="7" xfId="131" applyBorder="1" applyAlignment="1">
      <alignment horizontal="right" vertical="center"/>
    </xf>
    <xf numFmtId="172" fontId="22" fillId="2" borderId="2" xfId="39" applyFont="1" applyFill="1" applyBorder="1">
      <protection locked="0"/>
    </xf>
    <xf numFmtId="0" fontId="9" fillId="2" borderId="0" xfId="0" applyFont="1" applyFill="1" applyBorder="1">
      <alignment horizontal="right"/>
    </xf>
    <xf numFmtId="173" fontId="22" fillId="2" borderId="2" xfId="154" applyFont="1" applyFill="1" applyBorder="1" applyAlignment="1">
      <alignment horizontal="left" wrapText="1"/>
      <protection locked="0"/>
    </xf>
    <xf numFmtId="0" fontId="8" fillId="9" borderId="0" xfId="59" applyFont="1" applyBorder="1"/>
    <xf numFmtId="0" fontId="29" fillId="9" borderId="0" xfId="63" applyBorder="1" applyAlignment="1"/>
    <xf numFmtId="181" fontId="64" fillId="3" borderId="0" xfId="41" applyFont="1" applyFill="1" applyBorder="1" applyAlignment="1">
      <alignment horizontal="center" wrapText="1"/>
    </xf>
    <xf numFmtId="0" fontId="0" fillId="0" borderId="0" xfId="0">
      <alignment horizontal="right"/>
    </xf>
    <xf numFmtId="0" fontId="8" fillId="9" borderId="0" xfId="59" applyFont="1" applyBorder="1"/>
    <xf numFmtId="0" fontId="45" fillId="9" borderId="0" xfId="57" applyBorder="1"/>
    <xf numFmtId="0" fontId="29" fillId="6" borderId="5" xfId="131" applyBorder="1">
      <alignment horizontal="right"/>
    </xf>
    <xf numFmtId="0" fontId="29" fillId="6" borderId="0" xfId="131" applyBorder="1" applyAlignment="1">
      <alignment horizontal="right" vertical="center"/>
    </xf>
    <xf numFmtId="0" fontId="29" fillId="9" borderId="0" xfId="63" applyBorder="1" applyAlignment="1"/>
    <xf numFmtId="0" fontId="38" fillId="0" borderId="0" xfId="34" applyFill="1" applyBorder="1"/>
    <xf numFmtId="0" fontId="0" fillId="0" borderId="0" xfId="0" applyFill="1" applyBorder="1">
      <alignment horizontal="right"/>
    </xf>
    <xf numFmtId="0" fontId="0" fillId="0" borderId="0" xfId="0" applyBorder="1">
      <alignment horizontal="right"/>
    </xf>
    <xf numFmtId="0" fontId="29" fillId="6" borderId="7" xfId="131" applyBorder="1">
      <alignment horizontal="right"/>
    </xf>
    <xf numFmtId="0" fontId="59" fillId="6" borderId="0" xfId="34" applyFont="1" applyBorder="1" applyAlignment="1">
      <alignment horizontal="left"/>
    </xf>
    <xf numFmtId="0" fontId="59" fillId="6" borderId="0" xfId="147" applyFont="1" applyBorder="1">
      <alignment horizontal="left"/>
    </xf>
    <xf numFmtId="0" fontId="0" fillId="0" borderId="0" xfId="0">
      <alignment horizontal="right"/>
    </xf>
    <xf numFmtId="0" fontId="59" fillId="6" borderId="0" xfId="34" applyFont="1" applyBorder="1" applyAlignment="1">
      <alignment horizontal="right"/>
    </xf>
    <xf numFmtId="0" fontId="0" fillId="0" borderId="0" xfId="0">
      <alignment horizontal="right"/>
    </xf>
    <xf numFmtId="0" fontId="27" fillId="9" borderId="1" xfId="24" applyBorder="1">
      <alignment horizontal="center"/>
    </xf>
    <xf numFmtId="167" fontId="27" fillId="9" borderId="1" xfId="45" applyBorder="1">
      <alignment horizontal="center" vertical="center"/>
    </xf>
    <xf numFmtId="0" fontId="0" fillId="0" borderId="0" xfId="0">
      <alignment horizontal="right"/>
    </xf>
    <xf numFmtId="0" fontId="38" fillId="6" borderId="0" xfId="34" applyBorder="1"/>
    <xf numFmtId="0" fontId="8" fillId="9" borderId="0" xfId="59" applyFont="1" applyBorder="1"/>
    <xf numFmtId="0" fontId="45" fillId="9" borderId="0" xfId="57" applyBorder="1"/>
    <xf numFmtId="0" fontId="38" fillId="6" borderId="0" xfId="34"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38" fillId="6" borderId="0" xfId="34" applyBorder="1"/>
    <xf numFmtId="0" fontId="8" fillId="9" borderId="0" xfId="59" applyFont="1" applyBorder="1"/>
    <xf numFmtId="0" fontId="45" fillId="9" borderId="3" xfId="57" applyBorder="1"/>
    <xf numFmtId="0" fontId="38" fillId="6" borderId="0" xfId="34" applyBorder="1" applyAlignment="1"/>
    <xf numFmtId="0" fontId="38" fillId="6" borderId="0" xfId="147" applyBorder="1">
      <alignment horizontal="left"/>
    </xf>
    <xf numFmtId="0" fontId="47" fillId="9" borderId="0" xfId="62" applyBorder="1" applyAlignment="1">
      <alignment vertical="top"/>
    </xf>
    <xf numFmtId="0" fontId="0" fillId="0" borderId="0" xfId="0">
      <alignment horizontal="right"/>
    </xf>
    <xf numFmtId="0" fontId="8" fillId="9" borderId="0" xfId="59" applyFont="1" applyBorder="1"/>
    <xf numFmtId="0" fontId="0" fillId="0" borderId="0" xfId="0">
      <alignment horizontal="right"/>
    </xf>
    <xf numFmtId="0" fontId="45" fillId="9" borderId="3" xfId="57" applyBorder="1"/>
    <xf numFmtId="0" fontId="45" fillId="9" borderId="0" xfId="57" applyBorder="1"/>
    <xf numFmtId="0" fontId="45" fillId="9" borderId="3" xfId="57" applyBorder="1" applyAlignment="1">
      <alignment horizontal="left" indent="1"/>
    </xf>
    <xf numFmtId="0" fontId="8" fillId="9" borderId="0" xfId="59" applyFont="1" applyBorder="1"/>
    <xf numFmtId="0" fontId="45" fillId="9" borderId="3" xfId="57" applyBorder="1" applyAlignment="1">
      <alignment horizontal="left" indent="1"/>
    </xf>
    <xf numFmtId="0" fontId="8" fillId="9" borderId="0" xfId="59" applyFont="1" applyBorder="1"/>
    <xf numFmtId="0" fontId="47" fillId="9" borderId="3" xfId="62" applyBorder="1" applyAlignment="1">
      <alignment vertical="top" wrapText="1"/>
    </xf>
    <xf numFmtId="0" fontId="8" fillId="0" borderId="0" xfId="59" applyFont="1" applyFill="1" applyBorder="1"/>
    <xf numFmtId="0" fontId="47" fillId="0" borderId="0" xfId="62" applyFill="1" applyBorder="1" applyAlignment="1">
      <alignment vertical="top" wrapText="1"/>
    </xf>
    <xf numFmtId="0" fontId="69" fillId="6" borderId="1" xfId="146" applyFont="1" applyBorder="1" applyAlignment="1">
      <alignment vertical="top" wrapText="1"/>
    </xf>
    <xf numFmtId="0" fontId="70" fillId="6" borderId="1" xfId="143" applyFont="1" applyBorder="1">
      <alignment horizontal="center" vertical="center" wrapText="1"/>
    </xf>
    <xf numFmtId="0" fontId="71" fillId="6" borderId="8" xfId="34" applyFont="1" applyBorder="1"/>
    <xf numFmtId="0" fontId="71" fillId="0" borderId="0" xfId="34" applyFont="1" applyFill="1" applyBorder="1"/>
    <xf numFmtId="0" fontId="70" fillId="0" borderId="0" xfId="143" applyFont="1" applyFill="1" applyBorder="1">
      <alignment horizontal="center" vertical="center" wrapText="1"/>
    </xf>
    <xf numFmtId="0" fontId="69" fillId="6" borderId="8" xfId="34" applyFont="1" applyBorder="1"/>
    <xf numFmtId="0" fontId="69" fillId="0" borderId="0" xfId="34" applyFont="1" applyFill="1" applyBorder="1"/>
    <xf numFmtId="0" fontId="69" fillId="6" borderId="1" xfId="145" applyFont="1" applyBorder="1" applyAlignment="1">
      <alignment horizontal="center" vertical="top" wrapText="1"/>
    </xf>
    <xf numFmtId="0" fontId="72" fillId="0" borderId="0" xfId="0" applyFont="1" applyBorder="1">
      <alignment horizontal="right"/>
    </xf>
    <xf numFmtId="0" fontId="69" fillId="6" borderId="17" xfId="34" applyFont="1" applyBorder="1"/>
    <xf numFmtId="0" fontId="29" fillId="6" borderId="0" xfId="56" applyFont="1" applyBorder="1">
      <alignment horizontal="left"/>
    </xf>
    <xf numFmtId="0" fontId="69" fillId="6" borderId="0" xfId="34" applyFont="1" applyBorder="1"/>
    <xf numFmtId="0" fontId="69" fillId="6" borderId="0" xfId="34" applyFont="1" applyBorder="1" applyAlignment="1"/>
    <xf numFmtId="0" fontId="57" fillId="6" borderId="0" xfId="81" applyFont="1" applyBorder="1" applyAlignment="1">
      <alignment horizontal="left" indent="1"/>
    </xf>
    <xf numFmtId="0" fontId="8" fillId="9" borderId="0" xfId="59" applyFont="1" applyBorder="1"/>
    <xf numFmtId="0" fontId="45" fillId="9" borderId="3" xfId="57" applyBorder="1" applyAlignment="1">
      <alignment horizontal="left" indent="1"/>
    </xf>
    <xf numFmtId="0" fontId="70" fillId="6" borderId="1" xfId="143" applyFont="1" applyBorder="1">
      <alignment horizontal="center" vertical="center" wrapText="1"/>
    </xf>
    <xf numFmtId="0" fontId="69" fillId="6" borderId="0" xfId="34" applyFont="1" applyBorder="1" applyAlignment="1">
      <alignment vertical="center"/>
    </xf>
    <xf numFmtId="0" fontId="58" fillId="6" borderId="0" xfId="81" applyFont="1" applyBorder="1" applyAlignment="1">
      <alignment horizontal="left" indent="1"/>
    </xf>
    <xf numFmtId="0" fontId="73" fillId="6" borderId="0" xfId="131" applyFont="1" applyBorder="1">
      <alignment horizontal="right"/>
    </xf>
    <xf numFmtId="0" fontId="73" fillId="6" borderId="0" xfId="131" applyFont="1" applyBorder="1" applyAlignment="1">
      <alignment horizontal="right" vertical="center"/>
    </xf>
    <xf numFmtId="0" fontId="58" fillId="6" borderId="0" xfId="82" applyFont="1" applyBorder="1"/>
    <xf numFmtId="0" fontId="59" fillId="6" borderId="0" xfId="82" applyFont="1" applyBorder="1"/>
    <xf numFmtId="0" fontId="59" fillId="6" borderId="0" xfId="83" applyFont="1" applyBorder="1">
      <alignment horizontal="left"/>
    </xf>
    <xf numFmtId="0" fontId="38" fillId="6" borderId="0" xfId="34" applyFont="1" applyBorder="1" applyAlignment="1"/>
    <xf numFmtId="0" fontId="38" fillId="6" borderId="0" xfId="147" applyFont="1" applyBorder="1">
      <alignment horizontal="left"/>
    </xf>
    <xf numFmtId="0" fontId="38" fillId="6" borderId="0" xfId="34" applyFont="1" applyBorder="1" applyAlignment="1">
      <alignment horizontal="center"/>
    </xf>
    <xf numFmtId="0" fontId="29" fillId="6" borderId="0" xfId="129" applyFont="1" applyBorder="1">
      <alignment horizontal="right"/>
    </xf>
    <xf numFmtId="0" fontId="38" fillId="6" borderId="0" xfId="34" applyFont="1" applyBorder="1"/>
    <xf numFmtId="0" fontId="38" fillId="6" borderId="0" xfId="34" applyFont="1" applyBorder="1" applyAlignment="1">
      <alignment horizontal="left"/>
    </xf>
    <xf numFmtId="0" fontId="38" fillId="6" borderId="0" xfId="34" applyFont="1" applyBorder="1" applyAlignment="1">
      <alignment wrapText="1"/>
    </xf>
    <xf numFmtId="0" fontId="38" fillId="6" borderId="0" xfId="34" applyFont="1" applyBorder="1" applyAlignment="1">
      <alignment horizontal="left" indent="1"/>
    </xf>
    <xf numFmtId="0" fontId="38" fillId="6" borderId="5" xfId="34" applyFont="1" applyBorder="1"/>
    <xf numFmtId="0" fontId="47" fillId="9" borderId="8" xfId="62" applyFont="1" applyBorder="1" applyAlignment="1">
      <alignment vertical="top" wrapText="1"/>
    </xf>
    <xf numFmtId="0" fontId="0" fillId="0" borderId="0" xfId="0" applyFont="1">
      <alignment horizontal="right"/>
    </xf>
    <xf numFmtId="0" fontId="38" fillId="6" borderId="0" xfId="34" quotePrefix="1" applyFont="1" applyBorder="1"/>
    <xf numFmtId="0" fontId="29" fillId="6" borderId="0" xfId="19" applyFont="1" applyBorder="1"/>
    <xf numFmtId="0" fontId="59" fillId="6" borderId="0" xfId="85" applyFont="1" applyBorder="1">
      <alignment horizontal="center" wrapText="1"/>
    </xf>
    <xf numFmtId="0" fontId="38" fillId="6" borderId="0" xfId="34" applyFont="1" applyBorder="1" applyAlignment="1">
      <alignment vertical="top" wrapText="1"/>
    </xf>
    <xf numFmtId="0" fontId="0" fillId="0" borderId="0" xfId="0" applyFont="1" applyAlignment="1"/>
    <xf numFmtId="0" fontId="38" fillId="6" borderId="0" xfId="147" applyFont="1" applyBorder="1" applyAlignment="1"/>
    <xf numFmtId="185" fontId="38" fillId="6" borderId="0" xfId="34" applyNumberFormat="1" applyFont="1" applyBorder="1"/>
    <xf numFmtId="0" fontId="59" fillId="6" borderId="0" xfId="83" applyFont="1" applyBorder="1" applyAlignment="1"/>
    <xf numFmtId="185" fontId="38" fillId="6" borderId="0" xfId="34" applyNumberFormat="1" applyFont="1" applyBorder="1" applyAlignment="1"/>
    <xf numFmtId="0" fontId="29" fillId="6" borderId="0" xfId="131" applyFont="1" applyBorder="1">
      <alignment horizontal="right"/>
    </xf>
    <xf numFmtId="0" fontId="38" fillId="6" borderId="0" xfId="34" applyFont="1" applyBorder="1" applyAlignment="1">
      <alignment vertical="top"/>
    </xf>
    <xf numFmtId="0" fontId="59" fillId="6" borderId="0" xfId="81" applyFont="1" applyBorder="1" applyAlignment="1">
      <alignment horizontal="left" indent="1"/>
    </xf>
    <xf numFmtId="0" fontId="29" fillId="6" borderId="5" xfId="131" applyFont="1" applyBorder="1">
      <alignment horizontal="right"/>
    </xf>
    <xf numFmtId="0" fontId="29" fillId="6" borderId="0" xfId="163" applyFont="1" applyBorder="1">
      <alignment horizontal="center" wrapText="1"/>
    </xf>
    <xf numFmtId="181" fontId="75" fillId="3" borderId="0" xfId="41" applyFont="1" applyFill="1" applyBorder="1" applyAlignment="1">
      <alignment horizontal="center" wrapText="1"/>
    </xf>
    <xf numFmtId="0" fontId="59" fillId="6" borderId="0" xfId="85" applyFont="1" applyBorder="1" applyAlignment="1">
      <alignment horizontal="left"/>
    </xf>
    <xf numFmtId="0" fontId="59" fillId="6" borderId="0" xfId="85" applyFont="1" applyBorder="1" applyAlignment="1">
      <alignment horizontal="right"/>
    </xf>
    <xf numFmtId="169" fontId="6" fillId="6" borderId="0" xfId="87" applyNumberFormat="1" applyFont="1" applyBorder="1" applyAlignment="1">
      <alignment horizontal="right"/>
    </xf>
    <xf numFmtId="0" fontId="38" fillId="6" borderId="0" xfId="147" applyFont="1" applyBorder="1" applyAlignment="1">
      <alignment horizontal="left"/>
    </xf>
    <xf numFmtId="0" fontId="59" fillId="6" borderId="0" xfId="85" applyFont="1" applyBorder="1" applyAlignment="1">
      <alignment horizontal="right" vertical="center"/>
    </xf>
    <xf numFmtId="0" fontId="59" fillId="6" borderId="0" xfId="85" quotePrefix="1" applyFont="1" applyBorder="1" applyAlignment="1">
      <alignment horizontal="left" vertical="center"/>
    </xf>
    <xf numFmtId="0" fontId="59" fillId="6" borderId="0" xfId="85" quotePrefix="1" applyFont="1" applyBorder="1" applyAlignment="1">
      <alignment horizontal="right"/>
    </xf>
    <xf numFmtId="181" fontId="59" fillId="6" borderId="0" xfId="41" applyFont="1" applyFill="1" applyBorder="1" applyAlignment="1">
      <alignment horizontal="center" wrapText="1"/>
    </xf>
    <xf numFmtId="0" fontId="59" fillId="6" borderId="0" xfId="85" applyFont="1" applyBorder="1" applyAlignment="1">
      <alignment horizontal="left" vertical="center"/>
    </xf>
    <xf numFmtId="0" fontId="59" fillId="6" borderId="0" xfId="85" applyFont="1" applyBorder="1" applyAlignment="1">
      <alignment horizontal="center" vertical="center" wrapText="1"/>
    </xf>
    <xf numFmtId="0" fontId="38" fillId="6" borderId="8" xfId="34" applyFont="1" applyBorder="1"/>
    <xf numFmtId="0" fontId="38" fillId="6" borderId="0" xfId="34" applyFont="1" applyBorder="1" applyAlignment="1">
      <alignment horizontal="left" wrapText="1" indent="1"/>
    </xf>
    <xf numFmtId="6" fontId="59" fillId="6" borderId="0" xfId="34" quotePrefix="1" applyNumberFormat="1" applyFont="1" applyBorder="1" applyAlignment="1">
      <alignment horizontal="left"/>
    </xf>
    <xf numFmtId="0" fontId="38" fillId="6" borderId="17" xfId="34" applyFont="1" applyBorder="1"/>
    <xf numFmtId="0" fontId="29" fillId="6" borderId="0" xfId="131" applyFont="1" applyBorder="1" applyAlignment="1">
      <alignment horizontal="right" vertical="center"/>
    </xf>
    <xf numFmtId="0" fontId="59" fillId="6" borderId="0" xfId="83" applyFont="1" applyBorder="1" applyAlignment="1">
      <alignment vertical="center"/>
    </xf>
    <xf numFmtId="0" fontId="59" fillId="6" borderId="0" xfId="83" applyFont="1" applyBorder="1" applyAlignment="1">
      <alignment horizontal="left" vertical="center"/>
    </xf>
    <xf numFmtId="0" fontId="38" fillId="6" borderId="0" xfId="34" applyFont="1" applyBorder="1" applyAlignment="1">
      <alignment horizontal="center"/>
    </xf>
    <xf numFmtId="0" fontId="59" fillId="6" borderId="0" xfId="85" applyFont="1" applyBorder="1" applyAlignment="1">
      <alignment horizontal="center" wrapText="1"/>
    </xf>
    <xf numFmtId="0" fontId="29" fillId="6" borderId="14" xfId="163" applyFont="1" applyBorder="1" applyAlignment="1">
      <alignment horizontal="center" wrapText="1"/>
    </xf>
    <xf numFmtId="0" fontId="38" fillId="6" borderId="0" xfId="147" applyFont="1" applyBorder="1">
      <alignment horizontal="left"/>
    </xf>
    <xf numFmtId="0" fontId="59" fillId="6" borderId="0" xfId="85" applyFont="1" applyBorder="1">
      <alignment horizontal="center" wrapText="1"/>
    </xf>
    <xf numFmtId="0" fontId="29" fillId="6" borderId="0" xfId="19" applyFont="1" applyBorder="1" applyAlignment="1">
      <alignment horizontal="left"/>
    </xf>
    <xf numFmtId="0" fontId="47" fillId="9" borderId="0" xfId="62" applyFont="1" applyBorder="1" applyAlignment="1">
      <alignment vertical="top" wrapText="1"/>
    </xf>
    <xf numFmtId="0" fontId="0" fillId="0" borderId="0" xfId="0" applyFont="1" applyAlignment="1"/>
    <xf numFmtId="0" fontId="38" fillId="6" borderId="0" xfId="34" applyBorder="1"/>
    <xf numFmtId="0" fontId="8" fillId="9" borderId="0" xfId="59" applyFont="1" applyBorder="1"/>
    <xf numFmtId="0" fontId="45" fillId="9" borderId="3" xfId="57" applyBorder="1" applyAlignment="1">
      <alignment horizontal="left" indent="1"/>
    </xf>
    <xf numFmtId="0" fontId="38" fillId="6" borderId="0" xfId="34" applyBorder="1" applyAlignment="1"/>
    <xf numFmtId="0" fontId="38" fillId="6" borderId="0" xfId="147" applyFont="1" applyBorder="1">
      <alignment horizontal="left"/>
    </xf>
    <xf numFmtId="0" fontId="29" fillId="6" borderId="0" xfId="163" applyFont="1" applyBorder="1" applyAlignment="1">
      <alignment horizontal="center" wrapText="1"/>
    </xf>
    <xf numFmtId="0" fontId="59" fillId="6" borderId="0" xfId="82" applyFont="1" applyBorder="1"/>
    <xf numFmtId="0" fontId="59" fillId="6" borderId="0" xfId="85" applyFont="1" applyBorder="1" applyAlignment="1">
      <alignment horizontal="center" vertical="center" wrapText="1"/>
    </xf>
    <xf numFmtId="0" fontId="59" fillId="6" borderId="0" xfId="85" applyFont="1" applyBorder="1">
      <alignment horizontal="center" wrapText="1"/>
    </xf>
    <xf numFmtId="181" fontId="59" fillId="6" borderId="0" xfId="41" applyFont="1" applyFill="1" applyBorder="1" applyAlignment="1">
      <alignment horizontal="center" vertical="top" wrapText="1"/>
    </xf>
    <xf numFmtId="0" fontId="59" fillId="6" borderId="0" xfId="85" applyFont="1" applyBorder="1" applyAlignment="1">
      <alignment horizontal="center" wrapText="1"/>
    </xf>
    <xf numFmtId="0" fontId="35" fillId="0" borderId="1" xfId="29" applyNumberFormat="1">
      <protection locked="0"/>
    </xf>
    <xf numFmtId="0" fontId="29" fillId="6" borderId="0" xfId="163" applyFont="1" applyBorder="1" applyAlignment="1">
      <alignment horizontal="center" wrapText="1"/>
    </xf>
    <xf numFmtId="0" fontId="0" fillId="0" borderId="0" xfId="0" applyBorder="1" applyAlignment="1">
      <alignment vertical="top" wrapText="1"/>
    </xf>
    <xf numFmtId="0" fontId="29" fillId="6" borderId="0" xfId="163" applyFont="1" applyBorder="1" applyAlignment="1">
      <alignment wrapText="1"/>
    </xf>
    <xf numFmtId="0" fontId="0" fillId="0" borderId="0" xfId="0">
      <alignment horizontal="right"/>
    </xf>
    <xf numFmtId="0" fontId="8" fillId="9" borderId="13" xfId="59" applyFont="1" applyBorder="1" applyAlignment="1"/>
    <xf numFmtId="0" fontId="8" fillId="9" borderId="3" xfId="59" applyFont="1" applyBorder="1" applyAlignment="1"/>
    <xf numFmtId="0" fontId="29" fillId="9" borderId="3" xfId="63" applyBorder="1" applyAlignment="1"/>
    <xf numFmtId="0" fontId="29" fillId="6" borderId="7" xfId="131" applyBorder="1" applyAlignment="1"/>
    <xf numFmtId="0" fontId="29" fillId="6" borderId="20" xfId="131" applyBorder="1" applyAlignment="1"/>
    <xf numFmtId="0" fontId="0" fillId="0" borderId="0" xfId="0">
      <alignment horizontal="right"/>
    </xf>
    <xf numFmtId="49" fontId="17" fillId="4" borderId="0" xfId="0" applyNumberFormat="1" applyFont="1" applyFill="1" applyBorder="1" applyAlignment="1">
      <alignment horizontal="left"/>
    </xf>
    <xf numFmtId="0" fontId="60" fillId="0" borderId="0" xfId="94" applyBorder="1" applyAlignment="1" applyProtection="1"/>
    <xf numFmtId="0" fontId="60" fillId="0" borderId="0" xfId="94" applyFill="1" applyBorder="1" applyAlignment="1" applyProtection="1"/>
    <xf numFmtId="0" fontId="0" fillId="0" borderId="0" xfId="0" applyBorder="1" applyAlignment="1">
      <alignment horizontal="left"/>
    </xf>
    <xf numFmtId="0" fontId="0" fillId="0" borderId="0" xfId="0">
      <alignment horizontal="right"/>
    </xf>
    <xf numFmtId="0" fontId="38" fillId="6" borderId="0" xfId="147" applyFont="1" applyBorder="1">
      <alignment horizontal="left"/>
    </xf>
    <xf numFmtId="0" fontId="10" fillId="2" borderId="0" xfId="0" applyFont="1" applyFill="1" applyBorder="1" applyAlignment="1">
      <alignment horizontal="left"/>
    </xf>
    <xf numFmtId="0" fontId="60" fillId="0" borderId="0" xfId="94" applyBorder="1" applyAlignment="1" applyProtection="1">
      <alignment horizontal="left"/>
    </xf>
    <xf numFmtId="0" fontId="38" fillId="6" borderId="0" xfId="147" applyFont="1" applyBorder="1" applyAlignment="1">
      <alignment horizontal="left" indent="2"/>
    </xf>
    <xf numFmtId="0" fontId="38" fillId="6" borderId="0" xfId="147" applyFont="1" applyBorder="1" applyAlignment="1">
      <alignment horizontal="right"/>
    </xf>
    <xf numFmtId="0" fontId="50" fillId="0" borderId="0" xfId="67" applyAlignment="1">
      <alignment horizontal="left"/>
    </xf>
    <xf numFmtId="0" fontId="76" fillId="2" borderId="0" xfId="67" applyFont="1" applyFill="1" applyAlignment="1">
      <alignment horizontal="left"/>
    </xf>
    <xf numFmtId="0" fontId="76" fillId="0" borderId="0" xfId="67" applyFont="1" applyAlignment="1">
      <alignment vertical="top" wrapText="1"/>
    </xf>
    <xf numFmtId="0" fontId="0" fillId="0" borderId="0" xfId="0">
      <alignment horizontal="right"/>
    </xf>
    <xf numFmtId="0" fontId="0" fillId="0" borderId="0" xfId="0">
      <alignment horizontal="right"/>
    </xf>
    <xf numFmtId="0" fontId="7" fillId="2" borderId="0" xfId="0" applyFont="1" applyFill="1" applyBorder="1" applyAlignment="1">
      <alignment horizontal="centerContinuous"/>
    </xf>
    <xf numFmtId="186" fontId="35" fillId="0" borderId="1" xfId="29" applyNumberFormat="1">
      <protection locked="0"/>
    </xf>
    <xf numFmtId="186" fontId="6" fillId="6" borderId="4" xfId="87" applyNumberFormat="1" applyFont="1" applyBorder="1" applyAlignment="1">
      <alignment horizontal="right"/>
    </xf>
    <xf numFmtId="186" fontId="6" fillId="6" borderId="21" xfId="87" applyNumberFormat="1" applyFont="1" applyBorder="1" applyAlignment="1">
      <alignment horizontal="right"/>
    </xf>
    <xf numFmtId="186" fontId="38" fillId="6" borderId="1" xfId="16" applyNumberFormat="1" applyFont="1" applyBorder="1" applyProtection="1">
      <alignment horizontal="right"/>
    </xf>
    <xf numFmtId="186" fontId="38" fillId="6" borderId="22" xfId="16" applyNumberFormat="1" applyFont="1" applyBorder="1" applyAlignment="1" applyProtection="1">
      <alignment horizontal="right"/>
    </xf>
    <xf numFmtId="186" fontId="38" fillId="6" borderId="23" xfId="16" applyNumberFormat="1" applyFont="1" applyBorder="1" applyAlignment="1" applyProtection="1">
      <alignment horizontal="right"/>
    </xf>
    <xf numFmtId="186" fontId="38" fillId="6" borderId="24" xfId="16" applyNumberFormat="1" applyFont="1" applyBorder="1" applyAlignment="1" applyProtection="1">
      <alignment horizontal="right"/>
    </xf>
    <xf numFmtId="186" fontId="6" fillId="6" borderId="4" xfId="87" applyNumberFormat="1" applyFont="1" applyAlignment="1">
      <alignment horizontal="right"/>
    </xf>
    <xf numFmtId="187" fontId="35" fillId="0" borderId="1" xfId="29" applyNumberFormat="1">
      <protection locked="0"/>
    </xf>
    <xf numFmtId="188" fontId="6" fillId="6" borderId="4" xfId="87" applyNumberFormat="1" applyFont="1" applyAlignment="1">
      <alignment horizontal="right"/>
    </xf>
    <xf numFmtId="189" fontId="6" fillId="6" borderId="4" xfId="87" applyNumberFormat="1" applyFont="1" applyAlignment="1">
      <alignment horizontal="right"/>
    </xf>
    <xf numFmtId="190" fontId="35" fillId="0" borderId="1" xfId="29" applyNumberFormat="1">
      <protection locked="0"/>
    </xf>
    <xf numFmtId="191" fontId="35" fillId="0" borderId="1" xfId="29" applyNumberFormat="1">
      <protection locked="0"/>
    </xf>
    <xf numFmtId="0" fontId="0" fillId="0" borderId="0" xfId="0">
      <alignment horizontal="right"/>
    </xf>
    <xf numFmtId="0" fontId="59" fillId="6" borderId="0" xfId="85" applyFont="1" applyBorder="1" applyAlignment="1">
      <alignment horizontal="center" wrapText="1"/>
    </xf>
    <xf numFmtId="0" fontId="35" fillId="0" borderId="1" xfId="29" applyAlignment="1">
      <alignment wrapText="1"/>
      <protection locked="0"/>
    </xf>
    <xf numFmtId="0" fontId="77" fillId="0" borderId="1" xfId="29"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alignment horizontal="right"/>
    </xf>
    <xf numFmtId="0" fontId="69" fillId="6" borderId="22" xfId="146" applyFont="1" applyBorder="1" applyAlignment="1">
      <alignment horizontal="left" vertical="top" wrapText="1"/>
    </xf>
    <xf numFmtId="0" fontId="70" fillId="6" borderId="22" xfId="143" applyFont="1" applyBorder="1">
      <alignment horizontal="center" vertical="center" wrapText="1"/>
    </xf>
    <xf numFmtId="0" fontId="70" fillId="6" borderId="1" xfId="143" applyFont="1" applyBorder="1">
      <alignment horizontal="center" vertical="center" wrapText="1"/>
    </xf>
    <xf numFmtId="0" fontId="38" fillId="6" borderId="27" xfId="34" applyBorder="1" applyAlignment="1">
      <alignment horizontal="left" vertical="top" wrapText="1"/>
    </xf>
    <xf numFmtId="0" fontId="69" fillId="6" borderId="1" xfId="146" applyFont="1" applyBorder="1" applyAlignment="1">
      <alignment horizontal="left" vertical="top" wrapText="1"/>
    </xf>
    <xf numFmtId="0" fontId="38" fillId="6" borderId="5" xfId="34" applyBorder="1" applyAlignment="1">
      <alignment horizontal="left" vertical="top" wrapText="1"/>
    </xf>
    <xf numFmtId="0" fontId="38" fillId="6" borderId="0" xfId="34" applyAlignment="1">
      <alignment horizontal="right"/>
    </xf>
    <xf numFmtId="0" fontId="38" fillId="6" borderId="0" xfId="34" applyAlignment="1">
      <alignment horizontal="right" vertical="top"/>
    </xf>
    <xf numFmtId="169" fontId="74" fillId="6" borderId="0" xfId="16" applyFont="1" applyBorder="1" applyProtection="1">
      <alignment horizontal="right"/>
    </xf>
    <xf numFmtId="0" fontId="38" fillId="6" borderId="0" xfId="34" applyAlignment="1">
      <alignment wrapText="1"/>
    </xf>
    <xf numFmtId="186" fontId="35" fillId="0" borderId="1" xfId="29" applyNumberFormat="1">
      <protection locked="0"/>
    </xf>
    <xf numFmtId="186" fontId="35" fillId="0" borderId="1" xfId="29" applyNumberFormat="1">
      <protection locked="0"/>
    </xf>
    <xf numFmtId="0" fontId="47" fillId="0" borderId="0" xfId="0" applyFont="1" applyAlignment="1">
      <alignment horizontal="left" wrapText="1"/>
    </xf>
    <xf numFmtId="0" fontId="14" fillId="0" borderId="10" xfId="0" applyFont="1" applyFill="1" applyBorder="1">
      <alignment horizontal="right"/>
    </xf>
    <xf numFmtId="0" fontId="6" fillId="0" borderId="10" xfId="0" applyFont="1" applyFill="1" applyBorder="1">
      <alignment horizontal="right"/>
    </xf>
    <xf numFmtId="0" fontId="38" fillId="6" borderId="0" xfId="147" applyFont="1" applyBorder="1">
      <alignment horizontal="left"/>
    </xf>
    <xf numFmtId="0" fontId="0" fillId="0" borderId="0" xfId="0">
      <alignment horizontal="right"/>
    </xf>
    <xf numFmtId="0" fontId="29" fillId="66" borderId="7" xfId="131" applyFont="1" applyFill="1" applyBorder="1">
      <alignment horizontal="right"/>
    </xf>
    <xf numFmtId="0" fontId="38" fillId="66" borderId="0" xfId="34" applyFont="1" applyFill="1" applyBorder="1" applyAlignment="1"/>
    <xf numFmtId="0" fontId="38" fillId="66" borderId="0" xfId="147" applyFont="1" applyFill="1" applyBorder="1">
      <alignment horizontal="left"/>
    </xf>
    <xf numFmtId="186" fontId="35" fillId="0" borderId="1" xfId="29" applyNumberFormat="1">
      <protection locked="0"/>
    </xf>
    <xf numFmtId="0" fontId="35" fillId="0" borderId="1" xfId="29">
      <protection locked="0"/>
    </xf>
    <xf numFmtId="49" fontId="35" fillId="0" borderId="1" xfId="29" applyNumberFormat="1">
      <protection locked="0"/>
    </xf>
    <xf numFmtId="186" fontId="35" fillId="0" borderId="1" xfId="29" applyNumberFormat="1">
      <protection locked="0"/>
    </xf>
    <xf numFmtId="0" fontId="8" fillId="9" borderId="14" xfId="60" applyFont="1" applyBorder="1"/>
    <xf numFmtId="0" fontId="8" fillId="9" borderId="0" xfId="60" applyFont="1" applyBorder="1"/>
    <xf numFmtId="187" fontId="35" fillId="0" borderId="1" xfId="29" applyNumberFormat="1">
      <protection locked="0"/>
    </xf>
    <xf numFmtId="0" fontId="0" fillId="0" borderId="0" xfId="0">
      <alignment horizontal="right"/>
    </xf>
    <xf numFmtId="0" fontId="77" fillId="0" borderId="1" xfId="29" applyFont="1" applyAlignment="1" applyProtection="1">
      <alignment vertical="top" wrapText="1"/>
      <protection locked="0"/>
    </xf>
    <xf numFmtId="0" fontId="77" fillId="5" borderId="1" xfId="29" applyFont="1" applyFill="1" applyAlignment="1" applyProtection="1">
      <alignment vertical="top" wrapText="1"/>
      <protection locked="0"/>
    </xf>
    <xf numFmtId="0" fontId="77" fillId="0" borderId="1" xfId="29" applyFont="1" applyAlignment="1">
      <alignment horizontal="center" vertical="top"/>
      <protection locked="0"/>
    </xf>
    <xf numFmtId="0" fontId="77" fillId="0" borderId="1" xfId="29" applyFont="1" applyAlignment="1" applyProtection="1">
      <alignment horizontal="center" vertical="top"/>
      <protection locked="0"/>
    </xf>
    <xf numFmtId="0" fontId="38" fillId="6" borderId="0" xfId="147" applyFont="1" applyBorder="1">
      <alignment horizontal="left"/>
    </xf>
    <xf numFmtId="0" fontId="0" fillId="0" borderId="0" xfId="0">
      <alignment horizontal="right"/>
    </xf>
    <xf numFmtId="0" fontId="77" fillId="5" borderId="1" xfId="29" applyFont="1" applyFill="1" applyAlignment="1">
      <alignment horizontal="center" vertical="top"/>
      <protection locked="0"/>
    </xf>
    <xf numFmtId="2" fontId="0" fillId="0" borderId="0" xfId="0" applyNumberFormat="1">
      <alignment horizontal="right"/>
    </xf>
    <xf numFmtId="0" fontId="29" fillId="6" borderId="7" xfId="131" applyBorder="1" applyAlignment="1">
      <alignment horizontal="right" vertical="top"/>
    </xf>
    <xf numFmtId="0" fontId="29" fillId="6" borderId="0" xfId="131" applyBorder="1" applyAlignment="1">
      <alignment horizontal="right" vertical="top"/>
    </xf>
    <xf numFmtId="0" fontId="69" fillId="6" borderId="0" xfId="34" applyFont="1" applyBorder="1" applyAlignment="1">
      <alignment vertical="top"/>
    </xf>
    <xf numFmtId="0" fontId="35" fillId="0" borderId="1" xfId="29" applyAlignment="1">
      <alignment vertical="top" wrapText="1"/>
      <protection locked="0"/>
    </xf>
    <xf numFmtId="186" fontId="35" fillId="0" borderId="1" xfId="29" applyNumberFormat="1" applyAlignment="1">
      <alignment vertical="top"/>
      <protection locked="0"/>
    </xf>
    <xf numFmtId="188" fontId="38" fillId="6" borderId="1" xfId="14" applyNumberFormat="1" applyFont="1" applyBorder="1" applyAlignment="1" applyProtection="1">
      <alignment horizontal="right" vertical="top"/>
      <protection locked="0"/>
    </xf>
    <xf numFmtId="188" fontId="35" fillId="0" borderId="1" xfId="29" applyNumberFormat="1" applyAlignment="1">
      <alignment vertical="top"/>
      <protection locked="0"/>
    </xf>
    <xf numFmtId="0" fontId="35" fillId="0" borderId="1" xfId="29" applyAlignment="1">
      <alignment vertical="top"/>
      <protection locked="0"/>
    </xf>
    <xf numFmtId="0" fontId="38" fillId="6" borderId="8" xfId="34" applyBorder="1" applyAlignment="1">
      <alignment vertical="top"/>
    </xf>
    <xf numFmtId="0" fontId="0" fillId="0" borderId="0" xfId="0" applyAlignment="1">
      <alignment horizontal="right" vertical="top"/>
    </xf>
    <xf numFmtId="0" fontId="29" fillId="67" borderId="7" xfId="131" applyFill="1" applyBorder="1">
      <alignment horizontal="right"/>
    </xf>
    <xf numFmtId="0" fontId="29" fillId="67" borderId="0" xfId="131" applyFill="1" applyBorder="1">
      <alignment horizontal="right"/>
    </xf>
    <xf numFmtId="0" fontId="38" fillId="67" borderId="0" xfId="147" applyFont="1" applyFill="1" applyBorder="1">
      <alignment horizontal="left"/>
    </xf>
    <xf numFmtId="0" fontId="38" fillId="6" borderId="0" xfId="147" applyFont="1" applyBorder="1">
      <alignment horizontal="left"/>
    </xf>
    <xf numFmtId="0" fontId="0" fillId="0" borderId="0" xfId="0">
      <alignment horizontal="right"/>
    </xf>
    <xf numFmtId="0" fontId="167" fillId="6" borderId="0" xfId="34" applyFont="1" applyBorder="1" applyAlignment="1"/>
    <xf numFmtId="0" fontId="167" fillId="6" borderId="0" xfId="34" applyFont="1" applyBorder="1" applyAlignment="1">
      <alignment horizontal="center"/>
    </xf>
    <xf numFmtId="191" fontId="35" fillId="1" borderId="1" xfId="29" applyNumberFormat="1" applyFill="1">
      <protection locked="0"/>
    </xf>
    <xf numFmtId="0" fontId="35" fillId="1" borderId="1" xfId="29" applyNumberFormat="1" applyFill="1">
      <protection locked="0"/>
    </xf>
    <xf numFmtId="190" fontId="35" fillId="0" borderId="1" xfId="29" applyNumberFormat="1" applyAlignment="1">
      <alignment vertical="top"/>
      <protection locked="0"/>
    </xf>
    <xf numFmtId="187" fontId="35" fillId="0" borderId="1" xfId="29" applyNumberFormat="1" applyAlignment="1">
      <alignment vertical="top"/>
      <protection locked="0"/>
    </xf>
    <xf numFmtId="0" fontId="10" fillId="2" borderId="25" xfId="0" applyFont="1" applyFill="1" applyBorder="1">
      <alignment horizontal="right"/>
    </xf>
    <xf numFmtId="0" fontId="10" fillId="2" borderId="26" xfId="0" applyFont="1" applyFill="1" applyBorder="1">
      <alignment horizontal="right"/>
    </xf>
    <xf numFmtId="0" fontId="27" fillId="9" borderId="1" xfId="24">
      <alignment horizontal="center"/>
    </xf>
    <xf numFmtId="167" fontId="27" fillId="9" borderId="22" xfId="45" applyBorder="1" applyAlignment="1">
      <alignment horizontal="center" vertical="center"/>
    </xf>
    <xf numFmtId="167" fontId="27" fillId="9" borderId="27" xfId="45" applyBorder="1" applyAlignment="1">
      <alignment horizontal="center" vertical="center"/>
    </xf>
    <xf numFmtId="167" fontId="27" fillId="9" borderId="28" xfId="45" applyBorder="1" applyAlignment="1">
      <alignment horizontal="center" vertical="center"/>
    </xf>
    <xf numFmtId="0" fontId="38" fillId="6" borderId="0" xfId="147" applyFont="1" applyBorder="1">
      <alignment horizontal="left"/>
    </xf>
    <xf numFmtId="0" fontId="29" fillId="6" borderId="29" xfId="163" applyFont="1" applyBorder="1" applyAlignment="1">
      <alignment horizontal="center" wrapText="1"/>
    </xf>
    <xf numFmtId="0" fontId="0" fillId="0" borderId="0" xfId="0">
      <alignment horizontal="right"/>
    </xf>
    <xf numFmtId="0" fontId="47" fillId="9" borderId="3" xfId="62" applyFont="1" applyBorder="1" applyAlignment="1">
      <alignment horizontal="left" vertical="top" wrapText="1" indent="1"/>
    </xf>
    <xf numFmtId="0" fontId="47" fillId="9" borderId="0" xfId="62" applyFont="1" applyBorder="1" applyAlignment="1">
      <alignment horizontal="left" vertical="top" wrapText="1" indent="1"/>
    </xf>
    <xf numFmtId="0" fontId="59" fillId="6" borderId="0" xfId="82" applyFont="1" applyBorder="1"/>
    <xf numFmtId="0" fontId="27" fillId="9" borderId="1" xfId="24" applyBorder="1">
      <alignment horizontal="center"/>
    </xf>
    <xf numFmtId="167" fontId="27" fillId="9" borderId="1" xfId="45" applyBorder="1">
      <alignment horizontal="center" vertical="center"/>
    </xf>
    <xf numFmtId="0" fontId="38" fillId="6" borderId="0" xfId="34" applyFont="1" applyBorder="1" applyAlignment="1">
      <alignment wrapText="1"/>
    </xf>
    <xf numFmtId="0" fontId="59" fillId="6" borderId="0" xfId="85" applyFont="1" applyBorder="1" applyAlignment="1">
      <alignment horizontal="center" wrapText="1"/>
    </xf>
    <xf numFmtId="0" fontId="59" fillId="6" borderId="0" xfId="85" applyFont="1" applyBorder="1" applyAlignment="1">
      <alignment horizontal="center" vertical="center" wrapText="1"/>
    </xf>
    <xf numFmtId="0" fontId="59" fillId="6" borderId="11" xfId="85" applyFont="1" applyBorder="1" applyAlignment="1">
      <alignment horizontal="center" vertical="center" wrapText="1"/>
    </xf>
    <xf numFmtId="0" fontId="59" fillId="6" borderId="0" xfId="85" applyFont="1" applyBorder="1">
      <alignment horizontal="center" wrapText="1"/>
    </xf>
    <xf numFmtId="0" fontId="27" fillId="0" borderId="1" xfId="1">
      <alignment horizontal="center" vertical="center"/>
      <protection locked="0"/>
    </xf>
    <xf numFmtId="0" fontId="47" fillId="9" borderId="3" xfId="62" applyBorder="1" applyAlignment="1">
      <alignment horizontal="left" vertical="top" wrapText="1" indent="1"/>
    </xf>
    <xf numFmtId="0" fontId="47" fillId="9" borderId="0" xfId="62" applyBorder="1" applyAlignment="1">
      <alignment horizontal="left" vertical="top" wrapText="1" indent="1"/>
    </xf>
    <xf numFmtId="167" fontId="27" fillId="9" borderId="1" xfId="24" applyNumberFormat="1" applyBorder="1">
      <alignment horizontal="center"/>
    </xf>
    <xf numFmtId="0" fontId="27" fillId="0" borderId="22" xfId="1" applyBorder="1" applyAlignment="1">
      <alignment horizontal="center" wrapText="1"/>
      <protection locked="0"/>
    </xf>
    <xf numFmtId="0" fontId="27" fillId="0" borderId="28" xfId="1" applyBorder="1" applyAlignment="1">
      <alignment horizontal="center" wrapText="1"/>
      <protection locked="0"/>
    </xf>
  </cellXfs>
  <cellStyles count="2098">
    <cellStyle name="_x0013_" xfId="165"/>
    <cellStyle name="20% - Accent1 2" xfId="166"/>
    <cellStyle name="20% - Accent1 2 2" xfId="167"/>
    <cellStyle name="20% - Accent1 2 2 2" xfId="168"/>
    <cellStyle name="20% - Accent1 2 2 2 2" xfId="169"/>
    <cellStyle name="20% - Accent1 2 2 3" xfId="170"/>
    <cellStyle name="20% - Accent1 2 3" xfId="171"/>
    <cellStyle name="20% - Accent1 2 4" xfId="172"/>
    <cellStyle name="20% - Accent1 2 4 2" xfId="173"/>
    <cellStyle name="20% - Accent1 2 5" xfId="174"/>
    <cellStyle name="20% - Accent1 2 6" xfId="175"/>
    <cellStyle name="20% - Accent1 3" xfId="176"/>
    <cellStyle name="20% - Accent1 3 2" xfId="177"/>
    <cellStyle name="20% - Accent1 3 2 2" xfId="178"/>
    <cellStyle name="20% - Accent1 3 3" xfId="179"/>
    <cellStyle name="20% - Accent1 3 4" xfId="180"/>
    <cellStyle name="20% - Accent1 3 4 2" xfId="181"/>
    <cellStyle name="20% - Accent1 3 4 2 2" xfId="182"/>
    <cellStyle name="20% - Accent1 3 4 3" xfId="183"/>
    <cellStyle name="20% - Accent1 4" xfId="184"/>
    <cellStyle name="20% - Accent1 4 2" xfId="185"/>
    <cellStyle name="20% - Accent1 4 2 2" xfId="186"/>
    <cellStyle name="20% - Accent1 4 3" xfId="187"/>
    <cellStyle name="20% - Accent1 4 4" xfId="188"/>
    <cellStyle name="20% - Accent1 4 4 2" xfId="189"/>
    <cellStyle name="20% - Accent1 4 4 2 2" xfId="190"/>
    <cellStyle name="20% - Accent1 4 4 3" xfId="191"/>
    <cellStyle name="20% - Accent1 5" xfId="192"/>
    <cellStyle name="20% - Accent1 5 2" xfId="193"/>
    <cellStyle name="20% - Accent1 5 2 2" xfId="194"/>
    <cellStyle name="20% - Accent1 5 2 2 2" xfId="195"/>
    <cellStyle name="20% - Accent1 5 2 3" xfId="196"/>
    <cellStyle name="20% - Accent1 5 3" xfId="197"/>
    <cellStyle name="20% - Accent1 5 3 2" xfId="198"/>
    <cellStyle name="20% - Accent1 5 4" xfId="199"/>
    <cellStyle name="20% - Accent1 6" xfId="200"/>
    <cellStyle name="20% - Accent1 6 2" xfId="201"/>
    <cellStyle name="20% - Accent1 6 2 2" xfId="202"/>
    <cellStyle name="20% - Accent1 6 2 2 2" xfId="203"/>
    <cellStyle name="20% - Accent1 6 2 3" xfId="204"/>
    <cellStyle name="20% - Accent1 6 3" xfId="205"/>
    <cellStyle name="20% - Accent1 6 3 2" xfId="206"/>
    <cellStyle name="20% - Accent1 6 4" xfId="207"/>
    <cellStyle name="20% - Accent1 7" xfId="208"/>
    <cellStyle name="20% - Accent1 7 2" xfId="209"/>
    <cellStyle name="20% - Accent1 7 2 2" xfId="210"/>
    <cellStyle name="20% - Accent1 7 2 2 2" xfId="211"/>
    <cellStyle name="20% - Accent1 7 2 3" xfId="212"/>
    <cellStyle name="20% - Accent1 7 3" xfId="213"/>
    <cellStyle name="20% - Accent1 7 3 2" xfId="214"/>
    <cellStyle name="20% - Accent1 7 4" xfId="215"/>
    <cellStyle name="20% - Accent1 8" xfId="216"/>
    <cellStyle name="20% - Accent1 8 2" xfId="217"/>
    <cellStyle name="20% - Accent1 8 2 2" xfId="218"/>
    <cellStyle name="20% - Accent1 8 2 2 2" xfId="219"/>
    <cellStyle name="20% - Accent1 8 2 3" xfId="220"/>
    <cellStyle name="20% - Accent1 8 3" xfId="221"/>
    <cellStyle name="20% - Accent1 8 3 2" xfId="222"/>
    <cellStyle name="20% - Accent1 8 4" xfId="223"/>
    <cellStyle name="20% - Accent1 9" xfId="224"/>
    <cellStyle name="20% - Accent1 9 2" xfId="225"/>
    <cellStyle name="20% - Accent1 9 2 2" xfId="226"/>
    <cellStyle name="20% - Accent1 9 3" xfId="227"/>
    <cellStyle name="20% - Accent2 2" xfId="228"/>
    <cellStyle name="20% - Accent2 2 2" xfId="229"/>
    <cellStyle name="20% - Accent2 2 2 2" xfId="230"/>
    <cellStyle name="20% - Accent2 2 2 2 2" xfId="231"/>
    <cellStyle name="20% - Accent2 2 2 3" xfId="232"/>
    <cellStyle name="20% - Accent2 2 3" xfId="233"/>
    <cellStyle name="20% - Accent2 2 4" xfId="234"/>
    <cellStyle name="20% - Accent2 2 4 2" xfId="235"/>
    <cellStyle name="20% - Accent2 2 5" xfId="236"/>
    <cellStyle name="20% - Accent2 2 6" xfId="237"/>
    <cellStyle name="20% - Accent2 3" xfId="238"/>
    <cellStyle name="20% - Accent2 3 2" xfId="239"/>
    <cellStyle name="20% - Accent2 3 2 2" xfId="240"/>
    <cellStyle name="20% - Accent2 3 3" xfId="241"/>
    <cellStyle name="20% - Accent2 3 4" xfId="242"/>
    <cellStyle name="20% - Accent2 3 4 2" xfId="243"/>
    <cellStyle name="20% - Accent2 3 4 2 2" xfId="244"/>
    <cellStyle name="20% - Accent2 3 4 3" xfId="245"/>
    <cellStyle name="20% - Accent2 4" xfId="246"/>
    <cellStyle name="20% - Accent2 4 2" xfId="247"/>
    <cellStyle name="20% - Accent2 4 2 2" xfId="248"/>
    <cellStyle name="20% - Accent2 4 3" xfId="249"/>
    <cellStyle name="20% - Accent2 4 4" xfId="250"/>
    <cellStyle name="20% - Accent2 4 4 2" xfId="251"/>
    <cellStyle name="20% - Accent2 4 4 2 2" xfId="252"/>
    <cellStyle name="20% - Accent2 4 4 3" xfId="253"/>
    <cellStyle name="20% - Accent2 5" xfId="254"/>
    <cellStyle name="20% - Accent2 5 2" xfId="255"/>
    <cellStyle name="20% - Accent2 5 2 2" xfId="256"/>
    <cellStyle name="20% - Accent2 5 2 2 2" xfId="257"/>
    <cellStyle name="20% - Accent2 5 2 3" xfId="258"/>
    <cellStyle name="20% - Accent2 5 3" xfId="259"/>
    <cellStyle name="20% - Accent2 5 3 2" xfId="260"/>
    <cellStyle name="20% - Accent2 5 4" xfId="261"/>
    <cellStyle name="20% - Accent2 6" xfId="262"/>
    <cellStyle name="20% - Accent2 6 2" xfId="263"/>
    <cellStyle name="20% - Accent2 6 2 2" xfId="264"/>
    <cellStyle name="20% - Accent2 6 2 2 2" xfId="265"/>
    <cellStyle name="20% - Accent2 6 2 3" xfId="266"/>
    <cellStyle name="20% - Accent2 6 3" xfId="267"/>
    <cellStyle name="20% - Accent2 6 3 2" xfId="268"/>
    <cellStyle name="20% - Accent2 6 4" xfId="269"/>
    <cellStyle name="20% - Accent2 7" xfId="270"/>
    <cellStyle name="20% - Accent2 7 2" xfId="271"/>
    <cellStyle name="20% - Accent2 7 2 2" xfId="272"/>
    <cellStyle name="20% - Accent2 7 2 2 2" xfId="273"/>
    <cellStyle name="20% - Accent2 7 2 3" xfId="274"/>
    <cellStyle name="20% - Accent2 7 3" xfId="275"/>
    <cellStyle name="20% - Accent2 7 3 2" xfId="276"/>
    <cellStyle name="20% - Accent2 7 4" xfId="277"/>
    <cellStyle name="20% - Accent2 8" xfId="278"/>
    <cellStyle name="20% - Accent2 8 2" xfId="279"/>
    <cellStyle name="20% - Accent2 8 2 2" xfId="280"/>
    <cellStyle name="20% - Accent2 8 2 2 2" xfId="281"/>
    <cellStyle name="20% - Accent2 8 2 3" xfId="282"/>
    <cellStyle name="20% - Accent2 8 3" xfId="283"/>
    <cellStyle name="20% - Accent2 8 3 2" xfId="284"/>
    <cellStyle name="20% - Accent2 8 4" xfId="285"/>
    <cellStyle name="20% - Accent2 9" xfId="286"/>
    <cellStyle name="20% - Accent2 9 2" xfId="287"/>
    <cellStyle name="20% - Accent2 9 2 2" xfId="288"/>
    <cellStyle name="20% - Accent2 9 3" xfId="289"/>
    <cellStyle name="20% - Accent3 2" xfId="290"/>
    <cellStyle name="20% - Accent3 2 2" xfId="291"/>
    <cellStyle name="20% - Accent3 2 2 2" xfId="292"/>
    <cellStyle name="20% - Accent3 2 2 2 2" xfId="293"/>
    <cellStyle name="20% - Accent3 2 2 3" xfId="294"/>
    <cellStyle name="20% - Accent3 2 3" xfId="295"/>
    <cellStyle name="20% - Accent3 2 4" xfId="296"/>
    <cellStyle name="20% - Accent3 2 4 2" xfId="297"/>
    <cellStyle name="20% - Accent3 2 5" xfId="298"/>
    <cellStyle name="20% - Accent3 2 6" xfId="299"/>
    <cellStyle name="20% - Accent3 3" xfId="300"/>
    <cellStyle name="20% - Accent3 3 2" xfId="301"/>
    <cellStyle name="20% - Accent3 3 2 2" xfId="302"/>
    <cellStyle name="20% - Accent3 3 3" xfId="303"/>
    <cellStyle name="20% - Accent3 3 4" xfId="304"/>
    <cellStyle name="20% - Accent3 3 4 2" xfId="305"/>
    <cellStyle name="20% - Accent3 3 4 2 2" xfId="306"/>
    <cellStyle name="20% - Accent3 3 4 3" xfId="307"/>
    <cellStyle name="20% - Accent3 4" xfId="308"/>
    <cellStyle name="20% - Accent3 4 2" xfId="309"/>
    <cellStyle name="20% - Accent3 4 2 2" xfId="310"/>
    <cellStyle name="20% - Accent3 4 3" xfId="311"/>
    <cellStyle name="20% - Accent3 4 4" xfId="312"/>
    <cellStyle name="20% - Accent3 4 4 2" xfId="313"/>
    <cellStyle name="20% - Accent3 4 4 2 2" xfId="314"/>
    <cellStyle name="20% - Accent3 4 4 3" xfId="315"/>
    <cellStyle name="20% - Accent3 5" xfId="316"/>
    <cellStyle name="20% - Accent3 5 2" xfId="317"/>
    <cellStyle name="20% - Accent3 5 2 2" xfId="318"/>
    <cellStyle name="20% - Accent3 5 2 2 2" xfId="319"/>
    <cellStyle name="20% - Accent3 5 2 3" xfId="320"/>
    <cellStyle name="20% - Accent3 5 3" xfId="321"/>
    <cellStyle name="20% - Accent3 5 3 2" xfId="322"/>
    <cellStyle name="20% - Accent3 5 4" xfId="323"/>
    <cellStyle name="20% - Accent3 6" xfId="324"/>
    <cellStyle name="20% - Accent3 6 2" xfId="325"/>
    <cellStyle name="20% - Accent3 6 2 2" xfId="326"/>
    <cellStyle name="20% - Accent3 6 2 2 2" xfId="327"/>
    <cellStyle name="20% - Accent3 6 2 3" xfId="328"/>
    <cellStyle name="20% - Accent3 6 3" xfId="329"/>
    <cellStyle name="20% - Accent3 6 3 2" xfId="330"/>
    <cellStyle name="20% - Accent3 6 4" xfId="331"/>
    <cellStyle name="20% - Accent3 7" xfId="332"/>
    <cellStyle name="20% - Accent3 7 2" xfId="333"/>
    <cellStyle name="20% - Accent3 7 2 2" xfId="334"/>
    <cellStyle name="20% - Accent3 7 2 2 2" xfId="335"/>
    <cellStyle name="20% - Accent3 7 2 3" xfId="336"/>
    <cellStyle name="20% - Accent3 7 3" xfId="337"/>
    <cellStyle name="20% - Accent3 7 3 2" xfId="338"/>
    <cellStyle name="20% - Accent3 7 4" xfId="339"/>
    <cellStyle name="20% - Accent3 8" xfId="340"/>
    <cellStyle name="20% - Accent3 8 2" xfId="341"/>
    <cellStyle name="20% - Accent3 8 2 2" xfId="342"/>
    <cellStyle name="20% - Accent3 8 2 2 2" xfId="343"/>
    <cellStyle name="20% - Accent3 8 2 3" xfId="344"/>
    <cellStyle name="20% - Accent3 8 3" xfId="345"/>
    <cellStyle name="20% - Accent3 8 3 2" xfId="346"/>
    <cellStyle name="20% - Accent3 8 4" xfId="347"/>
    <cellStyle name="20% - Accent3 9" xfId="348"/>
    <cellStyle name="20% - Accent3 9 2" xfId="349"/>
    <cellStyle name="20% - Accent3 9 2 2" xfId="350"/>
    <cellStyle name="20% - Accent3 9 3" xfId="351"/>
    <cellStyle name="20% - Accent4 2" xfId="352"/>
    <cellStyle name="20% - Accent4 2 2" xfId="353"/>
    <cellStyle name="20% - Accent4 2 2 2" xfId="354"/>
    <cellStyle name="20% - Accent4 2 2 2 2" xfId="355"/>
    <cellStyle name="20% - Accent4 2 2 3" xfId="356"/>
    <cellStyle name="20% - Accent4 2 3" xfId="357"/>
    <cellStyle name="20% - Accent4 2 4" xfId="358"/>
    <cellStyle name="20% - Accent4 2 4 2" xfId="359"/>
    <cellStyle name="20% - Accent4 2 5" xfId="360"/>
    <cellStyle name="20% - Accent4 2 6" xfId="361"/>
    <cellStyle name="20% - Accent4 3" xfId="362"/>
    <cellStyle name="20% - Accent4 3 2" xfId="363"/>
    <cellStyle name="20% - Accent4 3 2 2" xfId="364"/>
    <cellStyle name="20% - Accent4 3 3" xfId="365"/>
    <cellStyle name="20% - Accent4 3 4" xfId="366"/>
    <cellStyle name="20% - Accent4 3 4 2" xfId="367"/>
    <cellStyle name="20% - Accent4 3 4 2 2" xfId="368"/>
    <cellStyle name="20% - Accent4 3 4 3" xfId="369"/>
    <cellStyle name="20% - Accent4 4" xfId="370"/>
    <cellStyle name="20% - Accent4 4 2" xfId="371"/>
    <cellStyle name="20% - Accent4 4 2 2" xfId="372"/>
    <cellStyle name="20% - Accent4 4 3" xfId="373"/>
    <cellStyle name="20% - Accent4 4 4" xfId="374"/>
    <cellStyle name="20% - Accent4 4 4 2" xfId="375"/>
    <cellStyle name="20% - Accent4 4 4 2 2" xfId="376"/>
    <cellStyle name="20% - Accent4 4 4 3" xfId="377"/>
    <cellStyle name="20% - Accent4 5" xfId="378"/>
    <cellStyle name="20% - Accent4 5 2" xfId="379"/>
    <cellStyle name="20% - Accent4 5 2 2" xfId="380"/>
    <cellStyle name="20% - Accent4 5 2 2 2" xfId="381"/>
    <cellStyle name="20% - Accent4 5 2 3" xfId="382"/>
    <cellStyle name="20% - Accent4 5 3" xfId="383"/>
    <cellStyle name="20% - Accent4 5 3 2" xfId="384"/>
    <cellStyle name="20% - Accent4 5 4" xfId="385"/>
    <cellStyle name="20% - Accent4 6" xfId="386"/>
    <cellStyle name="20% - Accent4 6 2" xfId="387"/>
    <cellStyle name="20% - Accent4 6 2 2" xfId="388"/>
    <cellStyle name="20% - Accent4 6 2 2 2" xfId="389"/>
    <cellStyle name="20% - Accent4 6 2 3" xfId="390"/>
    <cellStyle name="20% - Accent4 6 3" xfId="391"/>
    <cellStyle name="20% - Accent4 6 3 2" xfId="392"/>
    <cellStyle name="20% - Accent4 6 4" xfId="393"/>
    <cellStyle name="20% - Accent4 7" xfId="394"/>
    <cellStyle name="20% - Accent4 7 2" xfId="395"/>
    <cellStyle name="20% - Accent4 7 2 2" xfId="396"/>
    <cellStyle name="20% - Accent4 7 2 2 2" xfId="397"/>
    <cellStyle name="20% - Accent4 7 2 3" xfId="398"/>
    <cellStyle name="20% - Accent4 7 3" xfId="399"/>
    <cellStyle name="20% - Accent4 7 3 2" xfId="400"/>
    <cellStyle name="20% - Accent4 7 4" xfId="401"/>
    <cellStyle name="20% - Accent4 8" xfId="402"/>
    <cellStyle name="20% - Accent4 8 2" xfId="403"/>
    <cellStyle name="20% - Accent4 8 2 2" xfId="404"/>
    <cellStyle name="20% - Accent4 8 2 2 2" xfId="405"/>
    <cellStyle name="20% - Accent4 8 2 3" xfId="406"/>
    <cellStyle name="20% - Accent4 8 3" xfId="407"/>
    <cellStyle name="20% - Accent4 8 3 2" xfId="408"/>
    <cellStyle name="20% - Accent4 8 4" xfId="409"/>
    <cellStyle name="20% - Accent4 9" xfId="410"/>
    <cellStyle name="20% - Accent4 9 2" xfId="411"/>
    <cellStyle name="20% - Accent4 9 2 2" xfId="412"/>
    <cellStyle name="20% - Accent4 9 3" xfId="413"/>
    <cellStyle name="20% - Accent5 2" xfId="414"/>
    <cellStyle name="20% - Accent5 2 2" xfId="415"/>
    <cellStyle name="20% - Accent5 2 2 2" xfId="416"/>
    <cellStyle name="20% - Accent5 2 2 2 2" xfId="417"/>
    <cellStyle name="20% - Accent5 2 2 3" xfId="418"/>
    <cellStyle name="20% - Accent5 2 3" xfId="419"/>
    <cellStyle name="20% - Accent5 2 4" xfId="420"/>
    <cellStyle name="20% - Accent5 2 4 2" xfId="421"/>
    <cellStyle name="20% - Accent5 2 5" xfId="422"/>
    <cellStyle name="20% - Accent5 3" xfId="423"/>
    <cellStyle name="20% - Accent5 3 2" xfId="424"/>
    <cellStyle name="20% - Accent5 3 2 2" xfId="425"/>
    <cellStyle name="20% - Accent5 3 3" xfId="426"/>
    <cellStyle name="20% - Accent5 3 4" xfId="427"/>
    <cellStyle name="20% - Accent5 3 4 2" xfId="428"/>
    <cellStyle name="20% - Accent5 3 4 2 2" xfId="429"/>
    <cellStyle name="20% - Accent5 3 4 3" xfId="430"/>
    <cellStyle name="20% - Accent5 4" xfId="431"/>
    <cellStyle name="20% - Accent5 4 2" xfId="432"/>
    <cellStyle name="20% - Accent5 4 2 2" xfId="433"/>
    <cellStyle name="20% - Accent5 4 3" xfId="434"/>
    <cellStyle name="20% - Accent5 4 4" xfId="435"/>
    <cellStyle name="20% - Accent5 4 4 2" xfId="436"/>
    <cellStyle name="20% - Accent5 4 4 2 2" xfId="437"/>
    <cellStyle name="20% - Accent5 4 4 3" xfId="438"/>
    <cellStyle name="20% - Accent5 5" xfId="439"/>
    <cellStyle name="20% - Accent5 5 2" xfId="440"/>
    <cellStyle name="20% - Accent5 5 2 2" xfId="441"/>
    <cellStyle name="20% - Accent5 5 2 2 2" xfId="442"/>
    <cellStyle name="20% - Accent5 5 2 3" xfId="443"/>
    <cellStyle name="20% - Accent5 5 3" xfId="444"/>
    <cellStyle name="20% - Accent5 5 3 2" xfId="445"/>
    <cellStyle name="20% - Accent5 5 4" xfId="446"/>
    <cellStyle name="20% - Accent5 6" xfId="447"/>
    <cellStyle name="20% - Accent5 6 2" xfId="448"/>
    <cellStyle name="20% - Accent5 6 2 2" xfId="449"/>
    <cellStyle name="20% - Accent5 6 2 2 2" xfId="450"/>
    <cellStyle name="20% - Accent5 6 2 3" xfId="451"/>
    <cellStyle name="20% - Accent5 6 3" xfId="452"/>
    <cellStyle name="20% - Accent5 6 3 2" xfId="453"/>
    <cellStyle name="20% - Accent5 6 4" xfId="454"/>
    <cellStyle name="20% - Accent5 7" xfId="455"/>
    <cellStyle name="20% - Accent5 7 2" xfId="456"/>
    <cellStyle name="20% - Accent5 7 2 2" xfId="457"/>
    <cellStyle name="20% - Accent5 7 2 2 2" xfId="458"/>
    <cellStyle name="20% - Accent5 7 2 3" xfId="459"/>
    <cellStyle name="20% - Accent5 7 3" xfId="460"/>
    <cellStyle name="20% - Accent5 7 3 2" xfId="461"/>
    <cellStyle name="20% - Accent5 7 4" xfId="462"/>
    <cellStyle name="20% - Accent5 8" xfId="463"/>
    <cellStyle name="20% - Accent5 8 2" xfId="464"/>
    <cellStyle name="20% - Accent5 8 2 2" xfId="465"/>
    <cellStyle name="20% - Accent5 8 2 2 2" xfId="466"/>
    <cellStyle name="20% - Accent5 8 2 3" xfId="467"/>
    <cellStyle name="20% - Accent5 8 3" xfId="468"/>
    <cellStyle name="20% - Accent5 8 3 2" xfId="469"/>
    <cellStyle name="20% - Accent5 8 4" xfId="470"/>
    <cellStyle name="20% - Accent5 9" xfId="471"/>
    <cellStyle name="20% - Accent5 9 2" xfId="472"/>
    <cellStyle name="20% - Accent5 9 2 2" xfId="473"/>
    <cellStyle name="20% - Accent5 9 3" xfId="474"/>
    <cellStyle name="20% - Accent6 2" xfId="475"/>
    <cellStyle name="20% - Accent6 2 2" xfId="476"/>
    <cellStyle name="20% - Accent6 2 2 2" xfId="477"/>
    <cellStyle name="20% - Accent6 2 2 2 2" xfId="478"/>
    <cellStyle name="20% - Accent6 2 2 3" xfId="479"/>
    <cellStyle name="20% - Accent6 2 3" xfId="480"/>
    <cellStyle name="20% - Accent6 2 4" xfId="481"/>
    <cellStyle name="20% - Accent6 2 4 2" xfId="482"/>
    <cellStyle name="20% - Accent6 2 5" xfId="483"/>
    <cellStyle name="20% - Accent6 2 6" xfId="484"/>
    <cellStyle name="20% - Accent6 3" xfId="485"/>
    <cellStyle name="20% - Accent6 3 2" xfId="486"/>
    <cellStyle name="20% - Accent6 3 2 2" xfId="487"/>
    <cellStyle name="20% - Accent6 3 3" xfId="488"/>
    <cellStyle name="20% - Accent6 3 4" xfId="489"/>
    <cellStyle name="20% - Accent6 3 4 2" xfId="490"/>
    <cellStyle name="20% - Accent6 3 4 2 2" xfId="491"/>
    <cellStyle name="20% - Accent6 3 4 3" xfId="492"/>
    <cellStyle name="20% - Accent6 4" xfId="493"/>
    <cellStyle name="20% - Accent6 4 2" xfId="494"/>
    <cellStyle name="20% - Accent6 4 2 2" xfId="495"/>
    <cellStyle name="20% - Accent6 4 3" xfId="496"/>
    <cellStyle name="20% - Accent6 4 4" xfId="497"/>
    <cellStyle name="20% - Accent6 4 4 2" xfId="498"/>
    <cellStyle name="20% - Accent6 4 4 2 2" xfId="499"/>
    <cellStyle name="20% - Accent6 4 4 3" xfId="500"/>
    <cellStyle name="20% - Accent6 5" xfId="501"/>
    <cellStyle name="20% - Accent6 5 2" xfId="502"/>
    <cellStyle name="20% - Accent6 5 2 2" xfId="503"/>
    <cellStyle name="20% - Accent6 5 2 2 2" xfId="504"/>
    <cellStyle name="20% - Accent6 5 2 3" xfId="505"/>
    <cellStyle name="20% - Accent6 5 3" xfId="506"/>
    <cellStyle name="20% - Accent6 5 3 2" xfId="507"/>
    <cellStyle name="20% - Accent6 5 4" xfId="508"/>
    <cellStyle name="20% - Accent6 6" xfId="509"/>
    <cellStyle name="20% - Accent6 6 2" xfId="510"/>
    <cellStyle name="20% - Accent6 6 2 2" xfId="511"/>
    <cellStyle name="20% - Accent6 6 2 2 2" xfId="512"/>
    <cellStyle name="20% - Accent6 6 2 3" xfId="513"/>
    <cellStyle name="20% - Accent6 6 3" xfId="514"/>
    <cellStyle name="20% - Accent6 6 3 2" xfId="515"/>
    <cellStyle name="20% - Accent6 6 4" xfId="516"/>
    <cellStyle name="20% - Accent6 7" xfId="517"/>
    <cellStyle name="20% - Accent6 7 2" xfId="518"/>
    <cellStyle name="20% - Accent6 7 2 2" xfId="519"/>
    <cellStyle name="20% - Accent6 7 2 2 2" xfId="520"/>
    <cellStyle name="20% - Accent6 7 2 3" xfId="521"/>
    <cellStyle name="20% - Accent6 7 3" xfId="522"/>
    <cellStyle name="20% - Accent6 7 3 2" xfId="523"/>
    <cellStyle name="20% - Accent6 7 4" xfId="524"/>
    <cellStyle name="20% - Accent6 8" xfId="525"/>
    <cellStyle name="20% - Accent6 8 2" xfId="526"/>
    <cellStyle name="20% - Accent6 8 2 2" xfId="527"/>
    <cellStyle name="20% - Accent6 8 2 2 2" xfId="528"/>
    <cellStyle name="20% - Accent6 8 2 3" xfId="529"/>
    <cellStyle name="20% - Accent6 8 3" xfId="530"/>
    <cellStyle name="20% - Accent6 8 3 2" xfId="531"/>
    <cellStyle name="20% - Accent6 8 4" xfId="532"/>
    <cellStyle name="20% - Accent6 9" xfId="533"/>
    <cellStyle name="20% - Accent6 9 2" xfId="534"/>
    <cellStyle name="20% - Accent6 9 2 2" xfId="535"/>
    <cellStyle name="20% - Accent6 9 3" xfId="536"/>
    <cellStyle name="40% - Accent1 2" xfId="537"/>
    <cellStyle name="40% - Accent1 2 2" xfId="538"/>
    <cellStyle name="40% - Accent1 2 2 2" xfId="539"/>
    <cellStyle name="40% - Accent1 2 2 2 2" xfId="540"/>
    <cellStyle name="40% - Accent1 2 2 3" xfId="541"/>
    <cellStyle name="40% - Accent1 2 3" xfId="542"/>
    <cellStyle name="40% - Accent1 2 4" xfId="543"/>
    <cellStyle name="40% - Accent1 2 4 2" xfId="544"/>
    <cellStyle name="40% - Accent1 2 5" xfId="545"/>
    <cellStyle name="40% - Accent1 2 6" xfId="546"/>
    <cellStyle name="40% - Accent1 3" xfId="547"/>
    <cellStyle name="40% - Accent1 3 2" xfId="548"/>
    <cellStyle name="40% - Accent1 3 2 2" xfId="549"/>
    <cellStyle name="40% - Accent1 3 3" xfId="550"/>
    <cellStyle name="40% - Accent1 3 4" xfId="551"/>
    <cellStyle name="40% - Accent1 3 4 2" xfId="552"/>
    <cellStyle name="40% - Accent1 3 4 2 2" xfId="553"/>
    <cellStyle name="40% - Accent1 3 4 3" xfId="554"/>
    <cellStyle name="40% - Accent1 4" xfId="555"/>
    <cellStyle name="40% - Accent1 4 2" xfId="556"/>
    <cellStyle name="40% - Accent1 4 2 2" xfId="557"/>
    <cellStyle name="40% - Accent1 4 3" xfId="558"/>
    <cellStyle name="40% - Accent1 4 4" xfId="559"/>
    <cellStyle name="40% - Accent1 4 4 2" xfId="560"/>
    <cellStyle name="40% - Accent1 4 4 2 2" xfId="561"/>
    <cellStyle name="40% - Accent1 4 4 3" xfId="562"/>
    <cellStyle name="40% - Accent1 5" xfId="563"/>
    <cellStyle name="40% - Accent1 5 2" xfId="564"/>
    <cellStyle name="40% - Accent1 5 2 2" xfId="565"/>
    <cellStyle name="40% - Accent1 5 2 2 2" xfId="566"/>
    <cellStyle name="40% - Accent1 5 2 3" xfId="567"/>
    <cellStyle name="40% - Accent1 5 3" xfId="568"/>
    <cellStyle name="40% - Accent1 5 3 2" xfId="569"/>
    <cellStyle name="40% - Accent1 5 4" xfId="570"/>
    <cellStyle name="40% - Accent1 6" xfId="571"/>
    <cellStyle name="40% - Accent1 6 2" xfId="572"/>
    <cellStyle name="40% - Accent1 6 2 2" xfId="573"/>
    <cellStyle name="40% - Accent1 6 2 2 2" xfId="574"/>
    <cellStyle name="40% - Accent1 6 2 3" xfId="575"/>
    <cellStyle name="40% - Accent1 6 3" xfId="576"/>
    <cellStyle name="40% - Accent1 6 3 2" xfId="577"/>
    <cellStyle name="40% - Accent1 6 4" xfId="578"/>
    <cellStyle name="40% - Accent1 7" xfId="579"/>
    <cellStyle name="40% - Accent1 7 2" xfId="580"/>
    <cellStyle name="40% - Accent1 7 2 2" xfId="581"/>
    <cellStyle name="40% - Accent1 7 2 2 2" xfId="582"/>
    <cellStyle name="40% - Accent1 7 2 3" xfId="583"/>
    <cellStyle name="40% - Accent1 7 3" xfId="584"/>
    <cellStyle name="40% - Accent1 7 3 2" xfId="585"/>
    <cellStyle name="40% - Accent1 7 4" xfId="586"/>
    <cellStyle name="40% - Accent1 8" xfId="587"/>
    <cellStyle name="40% - Accent1 8 2" xfId="588"/>
    <cellStyle name="40% - Accent1 8 2 2" xfId="589"/>
    <cellStyle name="40% - Accent1 8 2 2 2" xfId="590"/>
    <cellStyle name="40% - Accent1 8 2 3" xfId="591"/>
    <cellStyle name="40% - Accent1 8 3" xfId="592"/>
    <cellStyle name="40% - Accent1 8 3 2" xfId="593"/>
    <cellStyle name="40% - Accent1 8 4" xfId="594"/>
    <cellStyle name="40% - Accent1 9" xfId="595"/>
    <cellStyle name="40% - Accent1 9 2" xfId="596"/>
    <cellStyle name="40% - Accent1 9 2 2" xfId="597"/>
    <cellStyle name="40% - Accent1 9 3" xfId="598"/>
    <cellStyle name="40% - Accent2 2" xfId="599"/>
    <cellStyle name="40% - Accent2 2 2" xfId="600"/>
    <cellStyle name="40% - Accent2 2 2 2" xfId="601"/>
    <cellStyle name="40% - Accent2 2 2 2 2" xfId="602"/>
    <cellStyle name="40% - Accent2 2 2 3" xfId="603"/>
    <cellStyle name="40% - Accent2 2 3" xfId="604"/>
    <cellStyle name="40% - Accent2 2 4" xfId="605"/>
    <cellStyle name="40% - Accent2 2 4 2" xfId="606"/>
    <cellStyle name="40% - Accent2 2 5" xfId="607"/>
    <cellStyle name="40% - Accent2 3" xfId="608"/>
    <cellStyle name="40% - Accent2 3 2" xfId="609"/>
    <cellStyle name="40% - Accent2 3 2 2" xfId="610"/>
    <cellStyle name="40% - Accent2 3 3" xfId="611"/>
    <cellStyle name="40% - Accent2 3 4" xfId="612"/>
    <cellStyle name="40% - Accent2 3 4 2" xfId="613"/>
    <cellStyle name="40% - Accent2 3 4 2 2" xfId="614"/>
    <cellStyle name="40% - Accent2 3 4 3" xfId="615"/>
    <cellStyle name="40% - Accent2 4" xfId="616"/>
    <cellStyle name="40% - Accent2 4 2" xfId="617"/>
    <cellStyle name="40% - Accent2 4 2 2" xfId="618"/>
    <cellStyle name="40% - Accent2 4 3" xfId="619"/>
    <cellStyle name="40% - Accent2 4 4" xfId="620"/>
    <cellStyle name="40% - Accent2 4 4 2" xfId="621"/>
    <cellStyle name="40% - Accent2 4 4 2 2" xfId="622"/>
    <cellStyle name="40% - Accent2 4 4 3" xfId="623"/>
    <cellStyle name="40% - Accent2 5" xfId="624"/>
    <cellStyle name="40% - Accent2 5 2" xfId="625"/>
    <cellStyle name="40% - Accent2 5 2 2" xfId="626"/>
    <cellStyle name="40% - Accent2 5 2 2 2" xfId="627"/>
    <cellStyle name="40% - Accent2 5 2 3" xfId="628"/>
    <cellStyle name="40% - Accent2 5 3" xfId="629"/>
    <cellStyle name="40% - Accent2 5 3 2" xfId="630"/>
    <cellStyle name="40% - Accent2 5 4" xfId="631"/>
    <cellStyle name="40% - Accent2 6" xfId="632"/>
    <cellStyle name="40% - Accent2 6 2" xfId="633"/>
    <cellStyle name="40% - Accent2 6 2 2" xfId="634"/>
    <cellStyle name="40% - Accent2 6 2 2 2" xfId="635"/>
    <cellStyle name="40% - Accent2 6 2 3" xfId="636"/>
    <cellStyle name="40% - Accent2 6 3" xfId="637"/>
    <cellStyle name="40% - Accent2 6 3 2" xfId="638"/>
    <cellStyle name="40% - Accent2 6 4" xfId="639"/>
    <cellStyle name="40% - Accent2 7" xfId="640"/>
    <cellStyle name="40% - Accent2 7 2" xfId="641"/>
    <cellStyle name="40% - Accent2 7 2 2" xfId="642"/>
    <cellStyle name="40% - Accent2 7 2 2 2" xfId="643"/>
    <cellStyle name="40% - Accent2 7 2 3" xfId="644"/>
    <cellStyle name="40% - Accent2 7 3" xfId="645"/>
    <cellStyle name="40% - Accent2 7 3 2" xfId="646"/>
    <cellStyle name="40% - Accent2 7 4" xfId="647"/>
    <cellStyle name="40% - Accent2 8" xfId="648"/>
    <cellStyle name="40% - Accent2 8 2" xfId="649"/>
    <cellStyle name="40% - Accent2 8 2 2" xfId="650"/>
    <cellStyle name="40% - Accent2 8 2 2 2" xfId="651"/>
    <cellStyle name="40% - Accent2 8 2 3" xfId="652"/>
    <cellStyle name="40% - Accent2 8 3" xfId="653"/>
    <cellStyle name="40% - Accent2 8 3 2" xfId="654"/>
    <cellStyle name="40% - Accent2 8 4" xfId="655"/>
    <cellStyle name="40% - Accent2 9" xfId="656"/>
    <cellStyle name="40% - Accent2 9 2" xfId="657"/>
    <cellStyle name="40% - Accent2 9 2 2" xfId="658"/>
    <cellStyle name="40% - Accent2 9 3" xfId="659"/>
    <cellStyle name="40% - Accent3 2" xfId="660"/>
    <cellStyle name="40% - Accent3 2 2" xfId="661"/>
    <cellStyle name="40% - Accent3 2 2 2" xfId="662"/>
    <cellStyle name="40% - Accent3 2 2 2 2" xfId="663"/>
    <cellStyle name="40% - Accent3 2 2 3" xfId="664"/>
    <cellStyle name="40% - Accent3 2 3" xfId="665"/>
    <cellStyle name="40% - Accent3 2 4" xfId="666"/>
    <cellStyle name="40% - Accent3 2 4 2" xfId="667"/>
    <cellStyle name="40% - Accent3 2 5" xfId="668"/>
    <cellStyle name="40% - Accent3 2 6" xfId="669"/>
    <cellStyle name="40% - Accent3 3" xfId="670"/>
    <cellStyle name="40% - Accent3 3 2" xfId="671"/>
    <cellStyle name="40% - Accent3 3 2 2" xfId="672"/>
    <cellStyle name="40% - Accent3 3 3" xfId="673"/>
    <cellStyle name="40% - Accent3 3 4" xfId="674"/>
    <cellStyle name="40% - Accent3 3 4 2" xfId="675"/>
    <cellStyle name="40% - Accent3 3 4 2 2" xfId="676"/>
    <cellStyle name="40% - Accent3 3 4 3" xfId="677"/>
    <cellStyle name="40% - Accent3 4" xfId="678"/>
    <cellStyle name="40% - Accent3 4 2" xfId="679"/>
    <cellStyle name="40% - Accent3 4 2 2" xfId="680"/>
    <cellStyle name="40% - Accent3 4 3" xfId="681"/>
    <cellStyle name="40% - Accent3 4 4" xfId="682"/>
    <cellStyle name="40% - Accent3 4 4 2" xfId="683"/>
    <cellStyle name="40% - Accent3 4 4 2 2" xfId="684"/>
    <cellStyle name="40% - Accent3 4 4 3" xfId="685"/>
    <cellStyle name="40% - Accent3 5" xfId="686"/>
    <cellStyle name="40% - Accent3 5 2" xfId="687"/>
    <cellStyle name="40% - Accent3 5 2 2" xfId="688"/>
    <cellStyle name="40% - Accent3 5 2 2 2" xfId="689"/>
    <cellStyle name="40% - Accent3 5 2 3" xfId="690"/>
    <cellStyle name="40% - Accent3 5 3" xfId="691"/>
    <cellStyle name="40% - Accent3 5 3 2" xfId="692"/>
    <cellStyle name="40% - Accent3 5 4" xfId="693"/>
    <cellStyle name="40% - Accent3 6" xfId="694"/>
    <cellStyle name="40% - Accent3 6 2" xfId="695"/>
    <cellStyle name="40% - Accent3 6 2 2" xfId="696"/>
    <cellStyle name="40% - Accent3 6 2 2 2" xfId="697"/>
    <cellStyle name="40% - Accent3 6 2 3" xfId="698"/>
    <cellStyle name="40% - Accent3 6 3" xfId="699"/>
    <cellStyle name="40% - Accent3 6 3 2" xfId="700"/>
    <cellStyle name="40% - Accent3 6 4" xfId="701"/>
    <cellStyle name="40% - Accent3 7" xfId="702"/>
    <cellStyle name="40% - Accent3 7 2" xfId="703"/>
    <cellStyle name="40% - Accent3 7 2 2" xfId="704"/>
    <cellStyle name="40% - Accent3 7 2 2 2" xfId="705"/>
    <cellStyle name="40% - Accent3 7 2 3" xfId="706"/>
    <cellStyle name="40% - Accent3 7 3" xfId="707"/>
    <cellStyle name="40% - Accent3 7 3 2" xfId="708"/>
    <cellStyle name="40% - Accent3 7 4" xfId="709"/>
    <cellStyle name="40% - Accent3 8" xfId="710"/>
    <cellStyle name="40% - Accent3 8 2" xfId="711"/>
    <cellStyle name="40% - Accent3 8 2 2" xfId="712"/>
    <cellStyle name="40% - Accent3 8 2 2 2" xfId="713"/>
    <cellStyle name="40% - Accent3 8 2 3" xfId="714"/>
    <cellStyle name="40% - Accent3 8 3" xfId="715"/>
    <cellStyle name="40% - Accent3 8 3 2" xfId="716"/>
    <cellStyle name="40% - Accent3 8 4" xfId="717"/>
    <cellStyle name="40% - Accent3 9" xfId="718"/>
    <cellStyle name="40% - Accent3 9 2" xfId="719"/>
    <cellStyle name="40% - Accent3 9 2 2" xfId="720"/>
    <cellStyle name="40% - Accent3 9 3" xfId="721"/>
    <cellStyle name="40% - Accent4 2" xfId="722"/>
    <cellStyle name="40% - Accent4 2 2" xfId="723"/>
    <cellStyle name="40% - Accent4 2 2 2" xfId="724"/>
    <cellStyle name="40% - Accent4 2 2 2 2" xfId="725"/>
    <cellStyle name="40% - Accent4 2 2 3" xfId="726"/>
    <cellStyle name="40% - Accent4 2 3" xfId="727"/>
    <cellStyle name="40% - Accent4 2 4" xfId="728"/>
    <cellStyle name="40% - Accent4 2 4 2" xfId="729"/>
    <cellStyle name="40% - Accent4 2 5" xfId="730"/>
    <cellStyle name="40% - Accent4 2 6" xfId="731"/>
    <cellStyle name="40% - Accent4 3" xfId="732"/>
    <cellStyle name="40% - Accent4 3 2" xfId="733"/>
    <cellStyle name="40% - Accent4 3 2 2" xfId="734"/>
    <cellStyle name="40% - Accent4 3 3" xfId="735"/>
    <cellStyle name="40% - Accent4 3 4" xfId="736"/>
    <cellStyle name="40% - Accent4 3 4 2" xfId="737"/>
    <cellStyle name="40% - Accent4 3 4 2 2" xfId="738"/>
    <cellStyle name="40% - Accent4 3 4 3" xfId="739"/>
    <cellStyle name="40% - Accent4 4" xfId="740"/>
    <cellStyle name="40% - Accent4 4 2" xfId="741"/>
    <cellStyle name="40% - Accent4 4 2 2" xfId="742"/>
    <cellStyle name="40% - Accent4 4 3" xfId="743"/>
    <cellStyle name="40% - Accent4 4 4" xfId="744"/>
    <cellStyle name="40% - Accent4 4 4 2" xfId="745"/>
    <cellStyle name="40% - Accent4 4 4 2 2" xfId="746"/>
    <cellStyle name="40% - Accent4 4 4 3" xfId="747"/>
    <cellStyle name="40% - Accent4 5" xfId="748"/>
    <cellStyle name="40% - Accent4 5 2" xfId="749"/>
    <cellStyle name="40% - Accent4 5 2 2" xfId="750"/>
    <cellStyle name="40% - Accent4 5 2 2 2" xfId="751"/>
    <cellStyle name="40% - Accent4 5 2 3" xfId="752"/>
    <cellStyle name="40% - Accent4 5 3" xfId="753"/>
    <cellStyle name="40% - Accent4 5 3 2" xfId="754"/>
    <cellStyle name="40% - Accent4 5 4" xfId="755"/>
    <cellStyle name="40% - Accent4 6" xfId="756"/>
    <cellStyle name="40% - Accent4 6 2" xfId="757"/>
    <cellStyle name="40% - Accent4 6 2 2" xfId="758"/>
    <cellStyle name="40% - Accent4 6 2 2 2" xfId="759"/>
    <cellStyle name="40% - Accent4 6 2 3" xfId="760"/>
    <cellStyle name="40% - Accent4 6 3" xfId="761"/>
    <cellStyle name="40% - Accent4 6 3 2" xfId="762"/>
    <cellStyle name="40% - Accent4 6 4" xfId="763"/>
    <cellStyle name="40% - Accent4 7" xfId="764"/>
    <cellStyle name="40% - Accent4 7 2" xfId="765"/>
    <cellStyle name="40% - Accent4 7 2 2" xfId="766"/>
    <cellStyle name="40% - Accent4 7 2 2 2" xfId="767"/>
    <cellStyle name="40% - Accent4 7 2 3" xfId="768"/>
    <cellStyle name="40% - Accent4 7 3" xfId="769"/>
    <cellStyle name="40% - Accent4 7 3 2" xfId="770"/>
    <cellStyle name="40% - Accent4 7 4" xfId="771"/>
    <cellStyle name="40% - Accent4 8" xfId="772"/>
    <cellStyle name="40% - Accent4 8 2" xfId="773"/>
    <cellStyle name="40% - Accent4 8 2 2" xfId="774"/>
    <cellStyle name="40% - Accent4 8 2 2 2" xfId="775"/>
    <cellStyle name="40% - Accent4 8 2 3" xfId="776"/>
    <cellStyle name="40% - Accent4 8 3" xfId="777"/>
    <cellStyle name="40% - Accent4 8 3 2" xfId="778"/>
    <cellStyle name="40% - Accent4 8 4" xfId="779"/>
    <cellStyle name="40% - Accent4 9" xfId="780"/>
    <cellStyle name="40% - Accent4 9 2" xfId="781"/>
    <cellStyle name="40% - Accent4 9 2 2" xfId="782"/>
    <cellStyle name="40% - Accent4 9 3" xfId="783"/>
    <cellStyle name="40% - Accent5 2" xfId="784"/>
    <cellStyle name="40% - Accent5 2 2" xfId="785"/>
    <cellStyle name="40% - Accent5 2 2 2" xfId="786"/>
    <cellStyle name="40% - Accent5 2 2 2 2" xfId="787"/>
    <cellStyle name="40% - Accent5 2 2 3" xfId="788"/>
    <cellStyle name="40% - Accent5 2 3" xfId="789"/>
    <cellStyle name="40% - Accent5 2 4" xfId="790"/>
    <cellStyle name="40% - Accent5 2 4 2" xfId="791"/>
    <cellStyle name="40% - Accent5 2 5" xfId="792"/>
    <cellStyle name="40% - Accent5 2 6" xfId="793"/>
    <cellStyle name="40% - Accent5 3" xfId="794"/>
    <cellStyle name="40% - Accent5 3 2" xfId="795"/>
    <cellStyle name="40% - Accent5 3 2 2" xfId="796"/>
    <cellStyle name="40% - Accent5 3 3" xfId="797"/>
    <cellStyle name="40% - Accent5 3 4" xfId="798"/>
    <cellStyle name="40% - Accent5 3 4 2" xfId="799"/>
    <cellStyle name="40% - Accent5 3 4 2 2" xfId="800"/>
    <cellStyle name="40% - Accent5 3 4 3" xfId="801"/>
    <cellStyle name="40% - Accent5 4" xfId="802"/>
    <cellStyle name="40% - Accent5 4 2" xfId="803"/>
    <cellStyle name="40% - Accent5 4 2 2" xfId="804"/>
    <cellStyle name="40% - Accent5 4 3" xfId="805"/>
    <cellStyle name="40% - Accent5 4 4" xfId="806"/>
    <cellStyle name="40% - Accent5 4 4 2" xfId="807"/>
    <cellStyle name="40% - Accent5 4 4 2 2" xfId="808"/>
    <cellStyle name="40% - Accent5 4 4 3" xfId="809"/>
    <cellStyle name="40% - Accent5 5" xfId="810"/>
    <cellStyle name="40% - Accent5 5 2" xfId="811"/>
    <cellStyle name="40% - Accent5 5 2 2" xfId="812"/>
    <cellStyle name="40% - Accent5 5 2 2 2" xfId="813"/>
    <cellStyle name="40% - Accent5 5 2 3" xfId="814"/>
    <cellStyle name="40% - Accent5 5 3" xfId="815"/>
    <cellStyle name="40% - Accent5 5 3 2" xfId="816"/>
    <cellStyle name="40% - Accent5 5 4" xfId="817"/>
    <cellStyle name="40% - Accent5 6" xfId="818"/>
    <cellStyle name="40% - Accent5 6 2" xfId="819"/>
    <cellStyle name="40% - Accent5 6 2 2" xfId="820"/>
    <cellStyle name="40% - Accent5 6 2 2 2" xfId="821"/>
    <cellStyle name="40% - Accent5 6 2 3" xfId="822"/>
    <cellStyle name="40% - Accent5 6 3" xfId="823"/>
    <cellStyle name="40% - Accent5 6 3 2" xfId="824"/>
    <cellStyle name="40% - Accent5 6 4" xfId="825"/>
    <cellStyle name="40% - Accent5 7" xfId="826"/>
    <cellStyle name="40% - Accent5 7 2" xfId="827"/>
    <cellStyle name="40% - Accent5 7 2 2" xfId="828"/>
    <cellStyle name="40% - Accent5 7 2 2 2" xfId="829"/>
    <cellStyle name="40% - Accent5 7 2 3" xfId="830"/>
    <cellStyle name="40% - Accent5 7 3" xfId="831"/>
    <cellStyle name="40% - Accent5 7 3 2" xfId="832"/>
    <cellStyle name="40% - Accent5 7 4" xfId="833"/>
    <cellStyle name="40% - Accent5 8" xfId="834"/>
    <cellStyle name="40% - Accent5 8 2" xfId="835"/>
    <cellStyle name="40% - Accent5 8 2 2" xfId="836"/>
    <cellStyle name="40% - Accent5 8 2 2 2" xfId="837"/>
    <cellStyle name="40% - Accent5 8 2 3" xfId="838"/>
    <cellStyle name="40% - Accent5 8 3" xfId="839"/>
    <cellStyle name="40% - Accent5 8 3 2" xfId="840"/>
    <cellStyle name="40% - Accent5 8 4" xfId="841"/>
    <cellStyle name="40% - Accent5 9" xfId="842"/>
    <cellStyle name="40% - Accent5 9 2" xfId="843"/>
    <cellStyle name="40% - Accent5 9 2 2" xfId="844"/>
    <cellStyle name="40% - Accent5 9 3" xfId="845"/>
    <cellStyle name="40% - Accent6 2" xfId="846"/>
    <cellStyle name="40% - Accent6 2 2" xfId="847"/>
    <cellStyle name="40% - Accent6 2 2 2" xfId="848"/>
    <cellStyle name="40% - Accent6 2 2 2 2" xfId="849"/>
    <cellStyle name="40% - Accent6 2 2 3" xfId="850"/>
    <cellStyle name="40% - Accent6 2 3" xfId="851"/>
    <cellStyle name="40% - Accent6 2 4" xfId="852"/>
    <cellStyle name="40% - Accent6 2 4 2" xfId="853"/>
    <cellStyle name="40% - Accent6 2 5" xfId="854"/>
    <cellStyle name="40% - Accent6 2 6" xfId="855"/>
    <cellStyle name="40% - Accent6 3" xfId="856"/>
    <cellStyle name="40% - Accent6 3 2" xfId="857"/>
    <cellStyle name="40% - Accent6 3 2 2" xfId="858"/>
    <cellStyle name="40% - Accent6 3 3" xfId="859"/>
    <cellStyle name="40% - Accent6 3 4" xfId="860"/>
    <cellStyle name="40% - Accent6 3 4 2" xfId="861"/>
    <cellStyle name="40% - Accent6 3 4 2 2" xfId="862"/>
    <cellStyle name="40% - Accent6 3 4 3" xfId="863"/>
    <cellStyle name="40% - Accent6 4" xfId="864"/>
    <cellStyle name="40% - Accent6 4 2" xfId="865"/>
    <cellStyle name="40% - Accent6 4 2 2" xfId="866"/>
    <cellStyle name="40% - Accent6 4 3" xfId="867"/>
    <cellStyle name="40% - Accent6 4 4" xfId="868"/>
    <cellStyle name="40% - Accent6 4 4 2" xfId="869"/>
    <cellStyle name="40% - Accent6 4 4 2 2" xfId="870"/>
    <cellStyle name="40% - Accent6 4 4 3" xfId="871"/>
    <cellStyle name="40% - Accent6 5" xfId="872"/>
    <cellStyle name="40% - Accent6 5 2" xfId="873"/>
    <cellStyle name="40% - Accent6 5 2 2" xfId="874"/>
    <cellStyle name="40% - Accent6 5 2 2 2" xfId="875"/>
    <cellStyle name="40% - Accent6 5 2 3" xfId="876"/>
    <cellStyle name="40% - Accent6 5 3" xfId="877"/>
    <cellStyle name="40% - Accent6 5 3 2" xfId="878"/>
    <cellStyle name="40% - Accent6 5 4" xfId="879"/>
    <cellStyle name="40% - Accent6 6" xfId="880"/>
    <cellStyle name="40% - Accent6 6 2" xfId="881"/>
    <cellStyle name="40% - Accent6 6 2 2" xfId="882"/>
    <cellStyle name="40% - Accent6 6 2 2 2" xfId="883"/>
    <cellStyle name="40% - Accent6 6 2 3" xfId="884"/>
    <cellStyle name="40% - Accent6 6 3" xfId="885"/>
    <cellStyle name="40% - Accent6 6 3 2" xfId="886"/>
    <cellStyle name="40% - Accent6 6 4" xfId="887"/>
    <cellStyle name="40% - Accent6 7" xfId="888"/>
    <cellStyle name="40% - Accent6 7 2" xfId="889"/>
    <cellStyle name="40% - Accent6 7 2 2" xfId="890"/>
    <cellStyle name="40% - Accent6 7 2 2 2" xfId="891"/>
    <cellStyle name="40% - Accent6 7 2 3" xfId="892"/>
    <cellStyle name="40% - Accent6 7 3" xfId="893"/>
    <cellStyle name="40% - Accent6 7 3 2" xfId="894"/>
    <cellStyle name="40% - Accent6 7 4" xfId="895"/>
    <cellStyle name="40% - Accent6 8" xfId="896"/>
    <cellStyle name="40% - Accent6 8 2" xfId="897"/>
    <cellStyle name="40% - Accent6 8 2 2" xfId="898"/>
    <cellStyle name="40% - Accent6 8 2 2 2" xfId="899"/>
    <cellStyle name="40% - Accent6 8 2 3" xfId="900"/>
    <cellStyle name="40% - Accent6 8 3" xfId="901"/>
    <cellStyle name="40% - Accent6 8 3 2" xfId="902"/>
    <cellStyle name="40% - Accent6 8 4" xfId="903"/>
    <cellStyle name="40% - Accent6 9" xfId="904"/>
    <cellStyle name="40% - Accent6 9 2" xfId="905"/>
    <cellStyle name="40% - Accent6 9 2 2" xfId="906"/>
    <cellStyle name="40% - Accent6 9 3" xfId="907"/>
    <cellStyle name="60% - Accent1 2" xfId="908"/>
    <cellStyle name="60% - Accent1 2 2" xfId="909"/>
    <cellStyle name="60% - Accent1 2 3" xfId="910"/>
    <cellStyle name="60% - Accent1 3" xfId="911"/>
    <cellStyle name="60% - Accent1 4" xfId="912"/>
    <cellStyle name="60% - Accent1 5" xfId="913"/>
    <cellStyle name="60% - Accent1 6" xfId="914"/>
    <cellStyle name="60% - Accent1 7" xfId="915"/>
    <cellStyle name="60% - Accent1 8" xfId="916"/>
    <cellStyle name="60% - Accent2 2" xfId="917"/>
    <cellStyle name="60% - Accent2 2 2" xfId="918"/>
    <cellStyle name="60% - Accent2 2 3" xfId="919"/>
    <cellStyle name="60% - Accent2 3" xfId="920"/>
    <cellStyle name="60% - Accent2 4" xfId="921"/>
    <cellStyle name="60% - Accent2 5" xfId="922"/>
    <cellStyle name="60% - Accent2 6" xfId="923"/>
    <cellStyle name="60% - Accent2 7" xfId="924"/>
    <cellStyle name="60% - Accent2 8" xfId="925"/>
    <cellStyle name="60% - Accent3 2" xfId="926"/>
    <cellStyle name="60% - Accent3 2 2" xfId="927"/>
    <cellStyle name="60% - Accent3 2 3" xfId="928"/>
    <cellStyle name="60% - Accent3 3" xfId="929"/>
    <cellStyle name="60% - Accent3 4" xfId="930"/>
    <cellStyle name="60% - Accent3 5" xfId="931"/>
    <cellStyle name="60% - Accent3 6" xfId="932"/>
    <cellStyle name="60% - Accent3 7" xfId="933"/>
    <cellStyle name="60% - Accent3 8" xfId="934"/>
    <cellStyle name="60% - Accent4 2" xfId="935"/>
    <cellStyle name="60% - Accent4 2 2" xfId="936"/>
    <cellStyle name="60% - Accent4 2 3" xfId="937"/>
    <cellStyle name="60% - Accent4 3" xfId="938"/>
    <cellStyle name="60% - Accent4 4" xfId="939"/>
    <cellStyle name="60% - Accent4 5" xfId="940"/>
    <cellStyle name="60% - Accent4 6" xfId="941"/>
    <cellStyle name="60% - Accent4 7" xfId="942"/>
    <cellStyle name="60% - Accent4 8" xfId="943"/>
    <cellStyle name="60% - Accent5 2" xfId="944"/>
    <cellStyle name="60% - Accent5 2 2" xfId="945"/>
    <cellStyle name="60% - Accent5 2 3" xfId="946"/>
    <cellStyle name="60% - Accent5 3" xfId="947"/>
    <cellStyle name="60% - Accent5 4" xfId="948"/>
    <cellStyle name="60% - Accent5 5" xfId="949"/>
    <cellStyle name="60% - Accent5 6" xfId="950"/>
    <cellStyle name="60% - Accent5 7" xfId="951"/>
    <cellStyle name="60% - Accent5 8" xfId="952"/>
    <cellStyle name="60% - Accent6 2" xfId="953"/>
    <cellStyle name="60% - Accent6 2 2" xfId="954"/>
    <cellStyle name="60% - Accent6 2 3" xfId="955"/>
    <cellStyle name="60% - Accent6 3" xfId="956"/>
    <cellStyle name="60% - Accent6 4" xfId="957"/>
    <cellStyle name="60% - Accent6 5" xfId="958"/>
    <cellStyle name="60% - Accent6 6" xfId="959"/>
    <cellStyle name="60% - Accent6 7" xfId="960"/>
    <cellStyle name="60% - Accent6 8" xfId="961"/>
    <cellStyle name="Accent1 2" xfId="962"/>
    <cellStyle name="Accent1 2 2" xfId="963"/>
    <cellStyle name="Accent1 2 3" xfId="964"/>
    <cellStyle name="Accent1 3" xfId="965"/>
    <cellStyle name="Accent1 4" xfId="966"/>
    <cellStyle name="Accent1 5" xfId="967"/>
    <cellStyle name="Accent1 6" xfId="968"/>
    <cellStyle name="Accent1 7" xfId="969"/>
    <cellStyle name="Accent1 8" xfId="970"/>
    <cellStyle name="Accent2 2" xfId="971"/>
    <cellStyle name="Accent2 2 2" xfId="972"/>
    <cellStyle name="Accent2 2 3" xfId="973"/>
    <cellStyle name="Accent2 3" xfId="974"/>
    <cellStyle name="Accent2 4" xfId="975"/>
    <cellStyle name="Accent2 5" xfId="976"/>
    <cellStyle name="Accent2 6" xfId="977"/>
    <cellStyle name="Accent2 7" xfId="978"/>
    <cellStyle name="Accent2 8" xfId="979"/>
    <cellStyle name="Accent3 2" xfId="980"/>
    <cellStyle name="Accent3 2 2" xfId="981"/>
    <cellStyle name="Accent3 2 3" xfId="982"/>
    <cellStyle name="Accent3 3" xfId="983"/>
    <cellStyle name="Accent3 4" xfId="984"/>
    <cellStyle name="Accent3 5" xfId="985"/>
    <cellStyle name="Accent3 6" xfId="986"/>
    <cellStyle name="Accent3 7" xfId="987"/>
    <cellStyle name="Accent3 8" xfId="988"/>
    <cellStyle name="Accent4 2" xfId="989"/>
    <cellStyle name="Accent4 2 2" xfId="990"/>
    <cellStyle name="Accent4 2 3" xfId="991"/>
    <cellStyle name="Accent4 3" xfId="992"/>
    <cellStyle name="Accent4 4" xfId="993"/>
    <cellStyle name="Accent4 5" xfId="994"/>
    <cellStyle name="Accent4 6" xfId="995"/>
    <cellStyle name="Accent4 7" xfId="996"/>
    <cellStyle name="Accent4 8" xfId="997"/>
    <cellStyle name="Accent5 2" xfId="998"/>
    <cellStyle name="Accent5 2 2" xfId="999"/>
    <cellStyle name="Accent5 3" xfId="1000"/>
    <cellStyle name="Accent5 4" xfId="1001"/>
    <cellStyle name="Accent5 5" xfId="1002"/>
    <cellStyle name="Accent5 6" xfId="1003"/>
    <cellStyle name="Accent5 7" xfId="1004"/>
    <cellStyle name="Accent5 8" xfId="1005"/>
    <cellStyle name="Accent6 2" xfId="1006"/>
    <cellStyle name="Accent6 2 2" xfId="1007"/>
    <cellStyle name="Accent6 2 3" xfId="1008"/>
    <cellStyle name="Accent6 3" xfId="1009"/>
    <cellStyle name="Accent6 4" xfId="1010"/>
    <cellStyle name="Accent6 5" xfId="1011"/>
    <cellStyle name="Accent6 6" xfId="1012"/>
    <cellStyle name="Accent6 7" xfId="1013"/>
    <cellStyle name="Accent6 8" xfId="1014"/>
    <cellStyle name="Alignment - Nuku" xfId="1015"/>
    <cellStyle name="AM Standard" xfId="1"/>
    <cellStyle name="Bad 2" xfId="1016"/>
    <cellStyle name="Bad 2 2" xfId="1017"/>
    <cellStyle name="Bad 2 3" xfId="1018"/>
    <cellStyle name="Bad 3" xfId="1019"/>
    <cellStyle name="Bad 4" xfId="1020"/>
    <cellStyle name="Bad 5" xfId="1021"/>
    <cellStyle name="Bad 6" xfId="1022"/>
    <cellStyle name="Bad 7" xfId="1023"/>
    <cellStyle name="Bad 8" xfId="1024"/>
    <cellStyle name="Blank" xfId="1025"/>
    <cellStyle name="Calculated" xfId="1026"/>
    <cellStyle name="Calculation 2" xfId="1027"/>
    <cellStyle name="Calculation 2 2" xfId="1028"/>
    <cellStyle name="Calculation 2 3" xfId="1029"/>
    <cellStyle name="Calculation 3" xfId="1030"/>
    <cellStyle name="Calculation 4" xfId="1031"/>
    <cellStyle name="Calculation 5" xfId="1032"/>
    <cellStyle name="Calculation 6" xfId="1033"/>
    <cellStyle name="Calculation 7" xfId="1034"/>
    <cellStyle name="Calculation 8" xfId="1035"/>
    <cellStyle name="Check Cell 2" xfId="1036"/>
    <cellStyle name="Check Cell 2 2" xfId="1037"/>
    <cellStyle name="Check Cell 3" xfId="1038"/>
    <cellStyle name="Check Cell 4" xfId="1039"/>
    <cellStyle name="Check Cell 5" xfId="1040"/>
    <cellStyle name="Check Cell 6" xfId="1041"/>
    <cellStyle name="Check Cell 7" xfId="1042"/>
    <cellStyle name="Check Cell 8" xfId="1043"/>
    <cellStyle name="Comma - ntj" xfId="1044"/>
    <cellStyle name="Comma - ntj 2" xfId="1045"/>
    <cellStyle name="Comma - nuku" xfId="1046"/>
    <cellStyle name="Comma [0] - ntj" xfId="1047"/>
    <cellStyle name="Comma [0] - nuku" xfId="1048"/>
    <cellStyle name="Comma [0] 10" xfId="1049"/>
    <cellStyle name="Comma [0] 11" xfId="1050"/>
    <cellStyle name="Comma [0] 12" xfId="1051"/>
    <cellStyle name="Comma [0] 13" xfId="1052"/>
    <cellStyle name="Comma [0] 14" xfId="1053"/>
    <cellStyle name="Comma [0] 15" xfId="1054"/>
    <cellStyle name="Comma [0] 16" xfId="1055"/>
    <cellStyle name="Comma [0] 17" xfId="1056"/>
    <cellStyle name="Comma [0] 18" xfId="1057"/>
    <cellStyle name="Comma [0] 19" xfId="1058"/>
    <cellStyle name="Comma [0] 19 2" xfId="2028"/>
    <cellStyle name="Comma [0] 19 3" xfId="2074"/>
    <cellStyle name="Comma [0] 2" xfId="2"/>
    <cellStyle name="Comma [0] 2 2" xfId="1059"/>
    <cellStyle name="Comma [0] 2 2 2" xfId="1060"/>
    <cellStyle name="Comma [0] 2 2 2 2" xfId="1061"/>
    <cellStyle name="Comma [0] 2 2 3" xfId="1062"/>
    <cellStyle name="Comma [0] 2 3" xfId="1063"/>
    <cellStyle name="Comma [0] 2 3 2" xfId="1064"/>
    <cellStyle name="Comma [0] 2 3 2 2" xfId="1065"/>
    <cellStyle name="Comma [0] 2 3 3" xfId="1066"/>
    <cellStyle name="Comma [0] 2 4" xfId="1067"/>
    <cellStyle name="Comma [0] 2 4 2" xfId="1068"/>
    <cellStyle name="Comma [0] 2 4 2 2" xfId="1069"/>
    <cellStyle name="Comma [0] 2 4 3" xfId="1070"/>
    <cellStyle name="Comma [0] 2 5" xfId="1071"/>
    <cellStyle name="Comma [0] 2 5 2" xfId="1072"/>
    <cellStyle name="Comma [0] 2 5 2 2" xfId="1073"/>
    <cellStyle name="Comma [0] 2 5 3" xfId="1074"/>
    <cellStyle name="Comma [0] 20" xfId="1075"/>
    <cellStyle name="Comma [0] 20 2" xfId="2029"/>
    <cellStyle name="Comma [0] 20 3" xfId="2075"/>
    <cellStyle name="Comma [0] 3" xfId="3"/>
    <cellStyle name="Comma [0] 3 2" xfId="1076"/>
    <cellStyle name="Comma [0] 3 2 2" xfId="1077"/>
    <cellStyle name="Comma [0] 3 2 2 2" xfId="1078"/>
    <cellStyle name="Comma [0] 3 2 3" xfId="1079"/>
    <cellStyle name="Comma [0] 4" xfId="1080"/>
    <cellStyle name="Comma [0] 4 2" xfId="1081"/>
    <cellStyle name="Comma [0] 4 2 2" xfId="1082"/>
    <cellStyle name="Comma [0] 4 3" xfId="1083"/>
    <cellStyle name="Comma [0] 5" xfId="1084"/>
    <cellStyle name="Comma [0] 5 2" xfId="1085"/>
    <cellStyle name="Comma [0] 5 2 2" xfId="1086"/>
    <cellStyle name="Comma [0] 5 3" xfId="1087"/>
    <cellStyle name="Comma [0] 6" xfId="1088"/>
    <cellStyle name="Comma [0] 6 2" xfId="1089"/>
    <cellStyle name="Comma [0] 7" xfId="1090"/>
    <cellStyle name="Comma [0] 7 2" xfId="1091"/>
    <cellStyle name="Comma [0] 7 2 2" xfId="1092"/>
    <cellStyle name="Comma [0] 7 3" xfId="1093"/>
    <cellStyle name="Comma [0] 8" xfId="1094"/>
    <cellStyle name="Comma [0] 8 2" xfId="1095"/>
    <cellStyle name="Comma [0] 8 2 2" xfId="1096"/>
    <cellStyle name="Comma [0] 8 3" xfId="1097"/>
    <cellStyle name="Comma [0] 9" xfId="1098"/>
    <cellStyle name="Comma [0] 9 2" xfId="1099"/>
    <cellStyle name="Comma [0] 9 2 2" xfId="1100"/>
    <cellStyle name="Comma [0] 9 3" xfId="1101"/>
    <cellStyle name="Comma [1]" xfId="4"/>
    <cellStyle name="Comma [1] 2" xfId="5"/>
    <cellStyle name="Comma [1] 3" xfId="6"/>
    <cellStyle name="Comma [2]" xfId="7"/>
    <cellStyle name="Comma [2] 2" xfId="8"/>
    <cellStyle name="Comma [2] 3" xfId="9"/>
    <cellStyle name="Comma [3]" xfId="1102"/>
    <cellStyle name="Comma [4]" xfId="10"/>
    <cellStyle name="Comma [5]" xfId="11"/>
    <cellStyle name="Comma 10" xfId="1103"/>
    <cellStyle name="Comma 10 2" xfId="1104"/>
    <cellStyle name="Comma 10 2 2" xfId="1105"/>
    <cellStyle name="Comma 10 2 2 2" xfId="1106"/>
    <cellStyle name="Comma 10 2 3" xfId="1107"/>
    <cellStyle name="Comma 10 3" xfId="1108"/>
    <cellStyle name="Comma 10 3 2" xfId="1109"/>
    <cellStyle name="Comma 10 4" xfId="1110"/>
    <cellStyle name="Comma 10 5" xfId="2005"/>
    <cellStyle name="Comma 10 6" xfId="2052"/>
    <cellStyle name="Comma 11" xfId="1111"/>
    <cellStyle name="Comma 11 2" xfId="1112"/>
    <cellStyle name="Comma 11 2 2" xfId="1113"/>
    <cellStyle name="Comma 11 2 2 2" xfId="1114"/>
    <cellStyle name="Comma 11 2 3" xfId="1115"/>
    <cellStyle name="Comma 11 3" xfId="1116"/>
    <cellStyle name="Comma 11 3 2" xfId="1117"/>
    <cellStyle name="Comma 11 4" xfId="1118"/>
    <cellStyle name="Comma 11 5" xfId="2006"/>
    <cellStyle name="Comma 11 6" xfId="2053"/>
    <cellStyle name="Comma 12" xfId="1119"/>
    <cellStyle name="Comma 12 2" xfId="1120"/>
    <cellStyle name="Comma 12 2 2" xfId="1121"/>
    <cellStyle name="Comma 12 3" xfId="1122"/>
    <cellStyle name="Comma 127" xfId="1123"/>
    <cellStyle name="Comma 127 2" xfId="1124"/>
    <cellStyle name="Comma 13" xfId="1125"/>
    <cellStyle name="Comma 13 2" xfId="1126"/>
    <cellStyle name="Comma 14" xfId="1127"/>
    <cellStyle name="Comma 14 2" xfId="1128"/>
    <cellStyle name="Comma 14 2 2" xfId="1129"/>
    <cellStyle name="Comma 14 3" xfId="1130"/>
    <cellStyle name="Comma 15" xfId="1131"/>
    <cellStyle name="Comma 16" xfId="1132"/>
    <cellStyle name="Comma 17" xfId="1133"/>
    <cellStyle name="Comma 18" xfId="1134"/>
    <cellStyle name="Comma 19" xfId="1135"/>
    <cellStyle name="Comma 19 2" xfId="2030"/>
    <cellStyle name="Comma 19 3" xfId="2076"/>
    <cellStyle name="Comma 2" xfId="12"/>
    <cellStyle name="Comma 2 10" xfId="1136"/>
    <cellStyle name="Comma 2 11" xfId="1137"/>
    <cellStyle name="Comma 2 2" xfId="1138"/>
    <cellStyle name="Comma 2 2 2" xfId="1139"/>
    <cellStyle name="Comma 2 2 2 2" xfId="1140"/>
    <cellStyle name="Comma 2 2 3" xfId="1141"/>
    <cellStyle name="Comma 2 2 3 2" xfId="1142"/>
    <cellStyle name="Comma 2 2 4" xfId="1143"/>
    <cellStyle name="Comma 2 2 4 2" xfId="1144"/>
    <cellStyle name="Comma 2 2 5" xfId="1145"/>
    <cellStyle name="Comma 2 2 5 2" xfId="1146"/>
    <cellStyle name="Comma 2 2 6" xfId="1147"/>
    <cellStyle name="Comma 2 3" xfId="1148"/>
    <cellStyle name="Comma 2 3 2" xfId="1149"/>
    <cellStyle name="Comma 2 3 2 2" xfId="1150"/>
    <cellStyle name="Comma 2 3 3" xfId="1151"/>
    <cellStyle name="Comma 2 3 3 2" xfId="1152"/>
    <cellStyle name="Comma 2 3 4" xfId="1153"/>
    <cellStyle name="Comma 2 3 4 2" xfId="1154"/>
    <cellStyle name="Comma 2 3 5" xfId="1155"/>
    <cellStyle name="Comma 2 4" xfId="1156"/>
    <cellStyle name="Comma 2 4 2" xfId="1157"/>
    <cellStyle name="Comma 2 4 2 2" xfId="1158"/>
    <cellStyle name="Comma 2 4 3" xfId="1159"/>
    <cellStyle name="Comma 2 4 3 2" xfId="1160"/>
    <cellStyle name="Comma 2 4 4" xfId="1161"/>
    <cellStyle name="Comma 2 4 4 2" xfId="1162"/>
    <cellStyle name="Comma 2 4 5" xfId="1163"/>
    <cellStyle name="Comma 2 4 5 2" xfId="1164"/>
    <cellStyle name="Comma 2 4 6" xfId="1165"/>
    <cellStyle name="Comma 2 5" xfId="1166"/>
    <cellStyle name="Comma 2 5 2" xfId="1167"/>
    <cellStyle name="Comma 2 5 2 2" xfId="1168"/>
    <cellStyle name="Comma 2 5 3" xfId="1169"/>
    <cellStyle name="Comma 2 6" xfId="1170"/>
    <cellStyle name="Comma 2 6 2" xfId="1171"/>
    <cellStyle name="Comma 2 7" xfId="1172"/>
    <cellStyle name="Comma 2 7 2" xfId="1173"/>
    <cellStyle name="Comma 2 8" xfId="1174"/>
    <cellStyle name="Comma 2 8 2" xfId="1175"/>
    <cellStyle name="Comma 2 8 2 2" xfId="1176"/>
    <cellStyle name="Comma 2 8 3" xfId="1177"/>
    <cellStyle name="Comma 2 9" xfId="1178"/>
    <cellStyle name="Comma 2_Menu" xfId="1179"/>
    <cellStyle name="Comma 20" xfId="1180"/>
    <cellStyle name="Comma 20 2" xfId="2031"/>
    <cellStyle name="Comma 20 3" xfId="2077"/>
    <cellStyle name="Comma 21" xfId="1181"/>
    <cellStyle name="Comma 22" xfId="1182"/>
    <cellStyle name="Comma 23" xfId="1183"/>
    <cellStyle name="Comma 24" xfId="1184"/>
    <cellStyle name="Comma 25" xfId="1185"/>
    <cellStyle name="Comma 26" xfId="1186"/>
    <cellStyle name="Comma 27" xfId="1187"/>
    <cellStyle name="Comma 28" xfId="1188"/>
    <cellStyle name="Comma 29" xfId="1189"/>
    <cellStyle name="Comma 3" xfId="13"/>
    <cellStyle name="Comma 3 10" xfId="1190"/>
    <cellStyle name="Comma 3 2" xfId="1191"/>
    <cellStyle name="Comma 3 2 2" xfId="1192"/>
    <cellStyle name="Comma 3 2 2 2" xfId="1193"/>
    <cellStyle name="Comma 3 2 3" xfId="1194"/>
    <cellStyle name="Comma 3 2 3 2" xfId="1195"/>
    <cellStyle name="Comma 3 2 4" xfId="1196"/>
    <cellStyle name="Comma 3 2 5" xfId="1197"/>
    <cellStyle name="Comma 3 2 5 2" xfId="1198"/>
    <cellStyle name="Comma 3 2 6" xfId="1199"/>
    <cellStyle name="Comma 3 3" xfId="1200"/>
    <cellStyle name="Comma 3 3 2" xfId="1201"/>
    <cellStyle name="Comma 3 3 2 2" xfId="1202"/>
    <cellStyle name="Comma 3 3 3" xfId="1203"/>
    <cellStyle name="Comma 3 3 3 2" xfId="1204"/>
    <cellStyle name="Comma 3 3 4" xfId="1205"/>
    <cellStyle name="Comma 3 3 4 2" xfId="1206"/>
    <cellStyle name="Comma 3 3 5" xfId="1207"/>
    <cellStyle name="Comma 3 4" xfId="1208"/>
    <cellStyle name="Comma 3 4 2" xfId="1209"/>
    <cellStyle name="Comma 3 4 2 2" xfId="1210"/>
    <cellStyle name="Comma 3 4 3" xfId="1211"/>
    <cellStyle name="Comma 3 4 3 2" xfId="1212"/>
    <cellStyle name="Comma 3 4 4" xfId="1213"/>
    <cellStyle name="Comma 3 4 4 2" xfId="1214"/>
    <cellStyle name="Comma 3 4 5" xfId="1215"/>
    <cellStyle name="Comma 3 5" xfId="1216"/>
    <cellStyle name="Comma 3 5 2" xfId="1217"/>
    <cellStyle name="Comma 3 5 2 2" xfId="1218"/>
    <cellStyle name="Comma 3 5 3" xfId="1219"/>
    <cellStyle name="Comma 3 6" xfId="1220"/>
    <cellStyle name="Comma 3 6 2" xfId="1221"/>
    <cellStyle name="Comma 3 6 2 2" xfId="1222"/>
    <cellStyle name="Comma 3 6 3" xfId="1223"/>
    <cellStyle name="Comma 3 7" xfId="1224"/>
    <cellStyle name="Comma 3 7 2" xfId="1225"/>
    <cellStyle name="Comma 3 7 2 2" xfId="1226"/>
    <cellStyle name="Comma 3 7 3" xfId="1227"/>
    <cellStyle name="Comma 3 8" xfId="1228"/>
    <cellStyle name="Comma 3 9" xfId="1229"/>
    <cellStyle name="Comma 30" xfId="1230"/>
    <cellStyle name="Comma 31" xfId="1231"/>
    <cellStyle name="Comma 32" xfId="1232"/>
    <cellStyle name="Comma 33" xfId="1233"/>
    <cellStyle name="Comma 34" xfId="1234"/>
    <cellStyle name="Comma 35" xfId="1235"/>
    <cellStyle name="Comma 36" xfId="1236"/>
    <cellStyle name="Comma 37" xfId="1237"/>
    <cellStyle name="Comma 38" xfId="1238"/>
    <cellStyle name="Comma 39" xfId="1239"/>
    <cellStyle name="Comma 4" xfId="1240"/>
    <cellStyle name="Comma 4 10" xfId="1241"/>
    <cellStyle name="Comma 4 11" xfId="1242"/>
    <cellStyle name="Comma 4 2" xfId="1243"/>
    <cellStyle name="Comma 4 2 2" xfId="1244"/>
    <cellStyle name="Comma 4 2 2 2" xfId="1245"/>
    <cellStyle name="Comma 4 2 2 2 2" xfId="1246"/>
    <cellStyle name="Comma 4 2 2 3" xfId="1247"/>
    <cellStyle name="Comma 4 2 3" xfId="1248"/>
    <cellStyle name="Comma 4 2 3 2" xfId="1249"/>
    <cellStyle name="Comma 4 2 4" xfId="1250"/>
    <cellStyle name="Comma 4 3" xfId="1251"/>
    <cellStyle name="Comma 4 3 2" xfId="1252"/>
    <cellStyle name="Comma 4 3 2 2" xfId="1253"/>
    <cellStyle name="Comma 4 3 3" xfId="1254"/>
    <cellStyle name="Comma 4 3 3 2" xfId="1255"/>
    <cellStyle name="Comma 4 3 4" xfId="1256"/>
    <cellStyle name="Comma 4 4" xfId="1257"/>
    <cellStyle name="Comma 4 4 2" xfId="1258"/>
    <cellStyle name="Comma 4 5" xfId="1259"/>
    <cellStyle name="Comma 4 5 2" xfId="1260"/>
    <cellStyle name="Comma 4 6" xfId="1261"/>
    <cellStyle name="Comma 4 6 2" xfId="1262"/>
    <cellStyle name="Comma 4 7" xfId="1263"/>
    <cellStyle name="Comma 4 7 2" xfId="1264"/>
    <cellStyle name="Comma 4 8" xfId="1265"/>
    <cellStyle name="Comma 4 8 2" xfId="1266"/>
    <cellStyle name="Comma 4 9" xfId="1267"/>
    <cellStyle name="Comma 4 9 2" xfId="1268"/>
    <cellStyle name="Comma 40" xfId="1269"/>
    <cellStyle name="Comma 41" xfId="1270"/>
    <cellStyle name="Comma 42" xfId="1271"/>
    <cellStyle name="Comma 43" xfId="1272"/>
    <cellStyle name="Comma 44" xfId="1273"/>
    <cellStyle name="Comma 45" xfId="1274"/>
    <cellStyle name="Comma 46" xfId="1275"/>
    <cellStyle name="Comma 47" xfId="1276"/>
    <cellStyle name="Comma 48" xfId="1277"/>
    <cellStyle name="Comma 49" xfId="1278"/>
    <cellStyle name="Comma 5" xfId="1279"/>
    <cellStyle name="Comma 5 2" xfId="1280"/>
    <cellStyle name="Comma 5 2 2" xfId="1281"/>
    <cellStyle name="Comma 5 2 2 2" xfId="1282"/>
    <cellStyle name="Comma 5 2 3" xfId="1283"/>
    <cellStyle name="Comma 5 2 3 2" xfId="1284"/>
    <cellStyle name="Comma 5 2 4" xfId="1285"/>
    <cellStyle name="Comma 5 3" xfId="1286"/>
    <cellStyle name="Comma 5 3 2" xfId="1287"/>
    <cellStyle name="Comma 5 3 2 2" xfId="1288"/>
    <cellStyle name="Comma 5 3 3" xfId="1289"/>
    <cellStyle name="Comma 5 4" xfId="1290"/>
    <cellStyle name="Comma 5 4 2" xfId="1291"/>
    <cellStyle name="Comma 5 4 2 2" xfId="1292"/>
    <cellStyle name="Comma 5 4 3" xfId="1293"/>
    <cellStyle name="Comma 5 5" xfId="1294"/>
    <cellStyle name="Comma 5 5 2" xfId="1295"/>
    <cellStyle name="Comma 5 6" xfId="1296"/>
    <cellStyle name="Comma 5 7" xfId="2007"/>
    <cellStyle name="Comma 5 8" xfId="2054"/>
    <cellStyle name="Comma 50" xfId="1297"/>
    <cellStyle name="Comma 51" xfId="1298"/>
    <cellStyle name="Comma 52" xfId="1299"/>
    <cellStyle name="Comma 6" xfId="1300"/>
    <cellStyle name="Comma 6 2" xfId="1301"/>
    <cellStyle name="Comma 6 2 2" xfId="1302"/>
    <cellStyle name="Comma 6 2 2 2" xfId="1303"/>
    <cellStyle name="Comma 6 2 3" xfId="1304"/>
    <cellStyle name="Comma 6 2 3 2" xfId="1305"/>
    <cellStyle name="Comma 6 2 4" xfId="1306"/>
    <cellStyle name="Comma 6 3" xfId="1307"/>
    <cellStyle name="Comma 6 3 2" xfId="1308"/>
    <cellStyle name="Comma 6 3 2 2" xfId="1309"/>
    <cellStyle name="Comma 6 3 3" xfId="1310"/>
    <cellStyle name="Comma 6 4" xfId="1311"/>
    <cellStyle name="Comma 6 4 2" xfId="1312"/>
    <cellStyle name="Comma 6 4 2 2" xfId="1313"/>
    <cellStyle name="Comma 6 4 3" xfId="1314"/>
    <cellStyle name="Comma 6 5" xfId="1315"/>
    <cellStyle name="Comma 6 5 2" xfId="1316"/>
    <cellStyle name="Comma 6 6" xfId="1317"/>
    <cellStyle name="Comma 6 7" xfId="2008"/>
    <cellStyle name="Comma 6 8" xfId="2055"/>
    <cellStyle name="Comma 7" xfId="1318"/>
    <cellStyle name="Comma 7 2" xfId="1319"/>
    <cellStyle name="Comma 7 2 2" xfId="1320"/>
    <cellStyle name="Comma 7 2 2 2" xfId="1321"/>
    <cellStyle name="Comma 7 2 3" xfId="1322"/>
    <cellStyle name="Comma 7 2 3 2" xfId="1323"/>
    <cellStyle name="Comma 7 2 4" xfId="1324"/>
    <cellStyle name="Comma 7 3" xfId="1325"/>
    <cellStyle name="Comma 7 3 2" xfId="1326"/>
    <cellStyle name="Comma 7 3 2 2" xfId="1327"/>
    <cellStyle name="Comma 7 3 3" xfId="1328"/>
    <cellStyle name="Comma 7 4" xfId="1329"/>
    <cellStyle name="Comma 7 4 2" xfId="1330"/>
    <cellStyle name="Comma 7 5" xfId="1331"/>
    <cellStyle name="Comma 7 5 2" xfId="1332"/>
    <cellStyle name="Comma 7 6" xfId="1333"/>
    <cellStyle name="Comma 7 7" xfId="2009"/>
    <cellStyle name="Comma 7 8" xfId="2056"/>
    <cellStyle name="Comma 8" xfId="1334"/>
    <cellStyle name="Comma 8 2" xfId="1335"/>
    <cellStyle name="Comma 8 2 2" xfId="1336"/>
    <cellStyle name="Comma 8 2 2 2" xfId="1337"/>
    <cellStyle name="Comma 8 2 2 2 2" xfId="1338"/>
    <cellStyle name="Comma 8 2 2 3" xfId="1339"/>
    <cellStyle name="Comma 8 2 3" xfId="1340"/>
    <cellStyle name="Comma 8 2 3 2" xfId="1341"/>
    <cellStyle name="Comma 8 2 4" xfId="1342"/>
    <cellStyle name="Comma 8 3" xfId="1343"/>
    <cellStyle name="Comma 8 3 2" xfId="1344"/>
    <cellStyle name="Comma 8 4" xfId="1345"/>
    <cellStyle name="Comma 8 5" xfId="2010"/>
    <cellStyle name="Comma 8 6" xfId="2057"/>
    <cellStyle name="Comma 9" xfId="1346"/>
    <cellStyle name="Comma 9 2" xfId="1347"/>
    <cellStyle name="Comma 9 2 2" xfId="1348"/>
    <cellStyle name="Comma 9 3" xfId="1349"/>
    <cellStyle name="Comma 9 3 2" xfId="1350"/>
    <cellStyle name="Comma 9 3 2 2" xfId="1351"/>
    <cellStyle name="Comma 9 3 3" xfId="1352"/>
    <cellStyle name="Comma 9 4" xfId="1353"/>
    <cellStyle name="Comma 9 4 2" xfId="1354"/>
    <cellStyle name="Comma 9 5" xfId="1355"/>
    <cellStyle name="Comma 9 6" xfId="2011"/>
    <cellStyle name="Comma 9 7" xfId="2058"/>
    <cellStyle name="Comma(0)" xfId="14"/>
    <cellStyle name="Comma(0) 2" xfId="15"/>
    <cellStyle name="Comma(2)" xfId="16"/>
    <cellStyle name="Comma(2) 2" xfId="17"/>
    <cellStyle name="Comma(2) 3" xfId="18"/>
    <cellStyle name="Comment" xfId="19"/>
    <cellStyle name="Comment Box" xfId="20"/>
    <cellStyle name="Comment Box 2" xfId="1356"/>
    <cellStyle name="Comment Box 3" xfId="1357"/>
    <cellStyle name="Commentary" xfId="21"/>
    <cellStyle name="CommentWrap" xfId="22"/>
    <cellStyle name="Company Heading" xfId="23"/>
    <cellStyle name="Company Name" xfId="24"/>
    <cellStyle name="Currency 2" xfId="1358"/>
    <cellStyle name="Currency 2 2" xfId="1359"/>
    <cellStyle name="Currency 2 2 2" xfId="1360"/>
    <cellStyle name="Currency 2 3" xfId="1361"/>
    <cellStyle name="Currency 2 3 2" xfId="1362"/>
    <cellStyle name="Currency 2 4" xfId="1363"/>
    <cellStyle name="Currency 2 4 2" xfId="1364"/>
    <cellStyle name="Currency 2 5" xfId="1365"/>
    <cellStyle name="Currency 2 6" xfId="1366"/>
    <cellStyle name="Currency 3" xfId="1367"/>
    <cellStyle name="Currency 3 2" xfId="1368"/>
    <cellStyle name="Currency 3 2 2" xfId="1369"/>
    <cellStyle name="Currency 3 3" xfId="2012"/>
    <cellStyle name="Currency 3 4" xfId="2059"/>
    <cellStyle name="Currency 4" xfId="1370"/>
    <cellStyle name="Currency 4 2" xfId="1371"/>
    <cellStyle name="Currency 4 2 2" xfId="1372"/>
    <cellStyle name="Currency 4 3" xfId="1373"/>
    <cellStyle name="Currency 5" xfId="1374"/>
    <cellStyle name="Currency 6" xfId="1375"/>
    <cellStyle name="Currency 6 2" xfId="2032"/>
    <cellStyle name="Currency 6 3" xfId="2078"/>
    <cellStyle name="Data Entry Centred" xfId="25"/>
    <cellStyle name="Data Entry Date" xfId="26"/>
    <cellStyle name="Data Entry Heavy Box" xfId="27"/>
    <cellStyle name="Data Entry RtJust" xfId="28"/>
    <cellStyle name="Data Input" xfId="29"/>
    <cellStyle name="Data Input 2" xfId="30"/>
    <cellStyle name="Data Input 2 2" xfId="31"/>
    <cellStyle name="Data Input 3" xfId="32"/>
    <cellStyle name="Data Input 4" xfId="1376"/>
    <cellStyle name="Data Input 5" xfId="1377"/>
    <cellStyle name="Data Input 6" xfId="1378"/>
    <cellStyle name="Data Input 7" xfId="1379"/>
    <cellStyle name="Data Input Centre" xfId="33"/>
    <cellStyle name="Data Input Centre 2" xfId="1380"/>
    <cellStyle name="Data Rows" xfId="34"/>
    <cellStyle name="Data Rows 2" xfId="35"/>
    <cellStyle name="Data Rows 3" xfId="36"/>
    <cellStyle name="Data Rows 4" xfId="37"/>
    <cellStyle name="Data Rows 5" xfId="38"/>
    <cellStyle name="Data Rows 5 2" xfId="1381"/>
    <cellStyle name="Data Rows 5 3" xfId="1382"/>
    <cellStyle name="Data Rows 5 4" xfId="1383"/>
    <cellStyle name="Data Rows 5 4 2" xfId="1384"/>
    <cellStyle name="Data Rows 6" xfId="1385"/>
    <cellStyle name="Date" xfId="39"/>
    <cellStyle name="Date (short entry)" xfId="40"/>
    <cellStyle name="Date (short)" xfId="41"/>
    <cellStyle name="Date (short) 2" xfId="42"/>
    <cellStyle name="Date (short) 3" xfId="43"/>
    <cellStyle name="Date 10" xfId="1386"/>
    <cellStyle name="Date 11" xfId="1387"/>
    <cellStyle name="Date 12" xfId="1388"/>
    <cellStyle name="Date 13" xfId="1389"/>
    <cellStyle name="Date 14" xfId="1390"/>
    <cellStyle name="Date 15" xfId="1391"/>
    <cellStyle name="Date 16" xfId="1392"/>
    <cellStyle name="Date 17" xfId="1393"/>
    <cellStyle name="Date 18" xfId="1394"/>
    <cellStyle name="Date 19" xfId="1395"/>
    <cellStyle name="Date 2" xfId="1396"/>
    <cellStyle name="Date 2 2" xfId="1397"/>
    <cellStyle name="Date 20" xfId="1398"/>
    <cellStyle name="Date 21" xfId="1399"/>
    <cellStyle name="Date 22" xfId="1400"/>
    <cellStyle name="Date 23" xfId="1401"/>
    <cellStyle name="Date 24" xfId="1402"/>
    <cellStyle name="Date 25" xfId="1403"/>
    <cellStyle name="Date 26" xfId="1404"/>
    <cellStyle name="Date 27" xfId="1405"/>
    <cellStyle name="Date 28" xfId="1406"/>
    <cellStyle name="Date 29" xfId="1407"/>
    <cellStyle name="Date 3" xfId="1408"/>
    <cellStyle name="Date 30" xfId="1409"/>
    <cellStyle name="Date 31" xfId="1410"/>
    <cellStyle name="Date 32" xfId="1411"/>
    <cellStyle name="Date 33" xfId="1412"/>
    <cellStyle name="Date 34" xfId="1413"/>
    <cellStyle name="Date 35" xfId="1414"/>
    <cellStyle name="Date 36" xfId="1415"/>
    <cellStyle name="Date 37" xfId="1416"/>
    <cellStyle name="Date 38" xfId="1417"/>
    <cellStyle name="Date 39" xfId="1418"/>
    <cellStyle name="Date 4" xfId="1419"/>
    <cellStyle name="Date 40" xfId="1420"/>
    <cellStyle name="Date 41" xfId="1421"/>
    <cellStyle name="Date 42" xfId="1422"/>
    <cellStyle name="Date 43" xfId="1423"/>
    <cellStyle name="Date 44" xfId="1424"/>
    <cellStyle name="Date 45" xfId="1425"/>
    <cellStyle name="Date 46" xfId="1426"/>
    <cellStyle name="Date 47" xfId="1427"/>
    <cellStyle name="Date 5" xfId="1428"/>
    <cellStyle name="Date 6" xfId="1429"/>
    <cellStyle name="Date 7" xfId="1430"/>
    <cellStyle name="Date 8" xfId="1431"/>
    <cellStyle name="Date 9" xfId="1432"/>
    <cellStyle name="Date and Time" xfId="1433"/>
    <cellStyle name="Date and Time 2" xfId="1434"/>
    <cellStyle name="Date and Time 3" xfId="1435"/>
    <cellStyle name="Date Heading" xfId="44"/>
    <cellStyle name="Disclosure Date" xfId="45"/>
    <cellStyle name="Entry 1A" xfId="46"/>
    <cellStyle name="Entry 1A 2" xfId="47"/>
    <cellStyle name="Entry 1A 2 2" xfId="1436"/>
    <cellStyle name="Entry 1A 3" xfId="48"/>
    <cellStyle name="Entry 1A 4" xfId="1437"/>
    <cellStyle name="Entry 1B" xfId="49"/>
    <cellStyle name="Entry 1B 2" xfId="50"/>
    <cellStyle name="Entry 1B 2 2" xfId="1438"/>
    <cellStyle name="Entry 1B 3" xfId="51"/>
    <cellStyle name="Entry 1B 4" xfId="1439"/>
    <cellStyle name="Entry 1B 5" xfId="1440"/>
    <cellStyle name="Entry 1B 6" xfId="1441"/>
    <cellStyle name="Entry 1B 6 2" xfId="1442"/>
    <cellStyle name="Explanatory Text 10" xfId="1443"/>
    <cellStyle name="Explanatory text 2" xfId="52"/>
    <cellStyle name="Explanatory Text 2 2" xfId="1444"/>
    <cellStyle name="Explanatory Text 2 3" xfId="1445"/>
    <cellStyle name="Explanatory Text 2 4" xfId="1446"/>
    <cellStyle name="Explanatory text 3" xfId="53"/>
    <cellStyle name="Explanatory text 4" xfId="54"/>
    <cellStyle name="Explanatory text 5" xfId="1447"/>
    <cellStyle name="Explanatory text 6" xfId="1448"/>
    <cellStyle name="Explanatory text 7" xfId="1449"/>
    <cellStyle name="Explanatory text 8" xfId="1450"/>
    <cellStyle name="Explanatory Text 9" xfId="1451"/>
    <cellStyle name="explanatory text rtjust" xfId="55"/>
    <cellStyle name="Fixed" xfId="1452"/>
    <cellStyle name="Fixed 2" xfId="1453"/>
    <cellStyle name="Fixed 2 2" xfId="1454"/>
    <cellStyle name="Followed Hyperlink 2" xfId="1455"/>
    <cellStyle name="Footnote" xfId="56"/>
    <cellStyle name="Good 2" xfId="1456"/>
    <cellStyle name="Good 2 2" xfId="1457"/>
    <cellStyle name="Good 2 3" xfId="1458"/>
    <cellStyle name="Good 3" xfId="1459"/>
    <cellStyle name="Good 4" xfId="1460"/>
    <cellStyle name="Good 5" xfId="1461"/>
    <cellStyle name="Good 6" xfId="1462"/>
    <cellStyle name="Good 7" xfId="1463"/>
    <cellStyle name="Good 8" xfId="1464"/>
    <cellStyle name="Header 1" xfId="57"/>
    <cellStyle name="Header Company" xfId="58"/>
    <cellStyle name="Header Rows" xfId="59"/>
    <cellStyle name="Header Rows 2" xfId="60"/>
    <cellStyle name="Header Rows 3" xfId="61"/>
    <cellStyle name="Header Text" xfId="62"/>
    <cellStyle name="Header Version" xfId="63"/>
    <cellStyle name="Heading 1 2" xfId="64"/>
    <cellStyle name="Heading 1 2 2" xfId="1465"/>
    <cellStyle name="Heading 1 2 3" xfId="1466"/>
    <cellStyle name="Heading 1 2 4" xfId="1467"/>
    <cellStyle name="Heading 1 2 5" xfId="1468"/>
    <cellStyle name="Heading 1 2 6" xfId="1469"/>
    <cellStyle name="Heading 1 2 7" xfId="1470"/>
    <cellStyle name="Heading 1 2 7 2" xfId="1471"/>
    <cellStyle name="Heading 1 3" xfId="65"/>
    <cellStyle name="Heading 1 3 2" xfId="1472"/>
    <cellStyle name="Heading 1 3 2 2" xfId="1473"/>
    <cellStyle name="Heading 1 3 3" xfId="1474"/>
    <cellStyle name="Heading 1 3 4" xfId="1475"/>
    <cellStyle name="Heading 1 3 4 2" xfId="1476"/>
    <cellStyle name="Heading 1 4" xfId="66"/>
    <cellStyle name="Heading 1 5" xfId="1477"/>
    <cellStyle name="Heading 1 6" xfId="1478"/>
    <cellStyle name="Heading 1 7" xfId="1479"/>
    <cellStyle name="Heading 1 8" xfId="1480"/>
    <cellStyle name="Heading 1-noindex" xfId="67"/>
    <cellStyle name="Heading 1-noindex 2" xfId="68"/>
    <cellStyle name="Heading 1-noindex 3" xfId="69"/>
    <cellStyle name="Heading 1-noindex 4" xfId="1481"/>
    <cellStyle name="Heading 1-noindex 5" xfId="1482"/>
    <cellStyle name="Heading 1-noindex 6" xfId="1483"/>
    <cellStyle name="Heading 1-noindex 7" xfId="1484"/>
    <cellStyle name="Heading 1-noindex 7 2" xfId="1485"/>
    <cellStyle name="Heading 2 2" xfId="70"/>
    <cellStyle name="Heading 2 2 2" xfId="1486"/>
    <cellStyle name="Heading 2 2 3" xfId="1487"/>
    <cellStyle name="Heading 2 3" xfId="71"/>
    <cellStyle name="Heading 3 2" xfId="72"/>
    <cellStyle name="Heading 3 2 2" xfId="1488"/>
    <cellStyle name="Heading 3 2 3" xfId="1489"/>
    <cellStyle name="Heading 3 3" xfId="73"/>
    <cellStyle name="Heading 3 4" xfId="74"/>
    <cellStyle name="Heading 3 Centre" xfId="75"/>
    <cellStyle name="Heading 3 Centre 2" xfId="76"/>
    <cellStyle name="Heading 3 Centre 3" xfId="77"/>
    <cellStyle name="Heading 4 2" xfId="78"/>
    <cellStyle name="Heading 4 2 2" xfId="1490"/>
    <cellStyle name="Heading 4 2 3" xfId="1491"/>
    <cellStyle name="Heading 4 2 4" xfId="1492"/>
    <cellStyle name="Heading 4 3" xfId="79"/>
    <cellStyle name="Heading 4 4" xfId="80"/>
    <cellStyle name="Heading1" xfId="81"/>
    <cellStyle name="Heading1 2" xfId="1493"/>
    <cellStyle name="Heading1 2 2" xfId="1494"/>
    <cellStyle name="Heading1 3" xfId="1495"/>
    <cellStyle name="Heading2" xfId="82"/>
    <cellStyle name="Heading2 2" xfId="1496"/>
    <cellStyle name="Heading2 2 2" xfId="1497"/>
    <cellStyle name="Heading2 3" xfId="1498"/>
    <cellStyle name="Heading3" xfId="83"/>
    <cellStyle name="Heading3Wraped" xfId="84"/>
    <cellStyle name="Heading3WrapLow" xfId="85"/>
    <cellStyle name="Heavy Box" xfId="86"/>
    <cellStyle name="Heavy Box 2" xfId="87"/>
    <cellStyle name="Heavy Box 2 2" xfId="88"/>
    <cellStyle name="Heavy Box 2 3" xfId="89"/>
    <cellStyle name="Heavy Box 2 4" xfId="1499"/>
    <cellStyle name="Heavy Box 2 4 2" xfId="1500"/>
    <cellStyle name="Heavy Box 3" xfId="90"/>
    <cellStyle name="Heavy Box 4" xfId="91"/>
    <cellStyle name="Heavy Box 5" xfId="92"/>
    <cellStyle name="Heavy Box 6" xfId="93"/>
    <cellStyle name="Hyperlink" xfId="94" builtinId="8" customBuiltin="1"/>
    <cellStyle name="Hyperlink 10" xfId="1501"/>
    <cellStyle name="Hyperlink 2" xfId="164"/>
    <cellStyle name="Hyperlink 2 2" xfId="1502"/>
    <cellStyle name="Hyperlink 2 3" xfId="1503"/>
    <cellStyle name="Hyperlink 2 4" xfId="1504"/>
    <cellStyle name="Hyperlink 2 5" xfId="1505"/>
    <cellStyle name="Hyperlink 2 6" xfId="2013"/>
    <cellStyle name="Hyperlink 3" xfId="1506"/>
    <cellStyle name="Hyperlink 3 2" xfId="1507"/>
    <cellStyle name="Hyperlink 4" xfId="1508"/>
    <cellStyle name="Hyperlink 5" xfId="1509"/>
    <cellStyle name="Hyperlink 6" xfId="1510"/>
    <cellStyle name="Hyperlink 7" xfId="1511"/>
    <cellStyle name="Hyperlink 8" xfId="1512"/>
    <cellStyle name="Hyperlink 9" xfId="1513"/>
    <cellStyle name="Input 2" xfId="1514"/>
    <cellStyle name="Input 2 2" xfId="1515"/>
    <cellStyle name="Input 2 3" xfId="1516"/>
    <cellStyle name="Input 3" xfId="1517"/>
    <cellStyle name="Input 4" xfId="1518"/>
    <cellStyle name="Input 5" xfId="1519"/>
    <cellStyle name="Input 6" xfId="1520"/>
    <cellStyle name="Input 7" xfId="1521"/>
    <cellStyle name="Input 8" xfId="1522"/>
    <cellStyle name="Italic Wrap" xfId="95"/>
    <cellStyle name="Label 1" xfId="96"/>
    <cellStyle name="Label 1 2" xfId="97"/>
    <cellStyle name="Label 1 3" xfId="98"/>
    <cellStyle name="Label 2a" xfId="99"/>
    <cellStyle name="Label 2a 2" xfId="100"/>
    <cellStyle name="Label 2a 3" xfId="1523"/>
    <cellStyle name="Label 2a 4" xfId="1524"/>
    <cellStyle name="Label 2a 5" xfId="1525"/>
    <cellStyle name="Label 2a centre" xfId="101"/>
    <cellStyle name="Label 2a centre 2" xfId="1526"/>
    <cellStyle name="Label 2a merge" xfId="102"/>
    <cellStyle name="Label 2a merge 2" xfId="1527"/>
    <cellStyle name="Label 2b" xfId="103"/>
    <cellStyle name="Label 2b 2" xfId="1528"/>
    <cellStyle name="Label 2b 2 2" xfId="1529"/>
    <cellStyle name="Label 2b 3" xfId="1530"/>
    <cellStyle name="Label 2b 4" xfId="1531"/>
    <cellStyle name="Label 2b 4 2" xfId="1532"/>
    <cellStyle name="Label 2b merged" xfId="104"/>
    <cellStyle name="Label2a Merge Centred" xfId="105"/>
    <cellStyle name="Label2a Underline" xfId="106"/>
    <cellStyle name="Link" xfId="107"/>
    <cellStyle name="Link 2" xfId="108"/>
    <cellStyle name="Link 3" xfId="109"/>
    <cellStyle name="Link 4" xfId="110"/>
    <cellStyle name="Link 5" xfId="111"/>
    <cellStyle name="Linked Cell 2" xfId="1533"/>
    <cellStyle name="Linked Cell 2 2" xfId="1534"/>
    <cellStyle name="Linked Cell 2 3" xfId="1535"/>
    <cellStyle name="Linked Cell 3" xfId="1536"/>
    <cellStyle name="Linked Cell 4" xfId="1537"/>
    <cellStyle name="Linked Cell 5" xfId="1538"/>
    <cellStyle name="Linked Cell 6" xfId="1539"/>
    <cellStyle name="Linked Cell 7" xfId="1540"/>
    <cellStyle name="Linked Cell 8" xfId="1541"/>
    <cellStyle name="Major Heading" xfId="112"/>
    <cellStyle name="mmm" xfId="1542"/>
    <cellStyle name="Neutral 2" xfId="1543"/>
    <cellStyle name="Neutral 2 2" xfId="1544"/>
    <cellStyle name="Neutral 2 3" xfId="1545"/>
    <cellStyle name="Neutral 3" xfId="1546"/>
    <cellStyle name="Neutral 4" xfId="1547"/>
    <cellStyle name="Neutral 5" xfId="1548"/>
    <cellStyle name="Neutral 6" xfId="1549"/>
    <cellStyle name="Neutral 7" xfId="1550"/>
    <cellStyle name="Neutral 8" xfId="1551"/>
    <cellStyle name="Normal" xfId="0" builtinId="0" customBuiltin="1"/>
    <cellStyle name="Normal 10" xfId="1552"/>
    <cellStyle name="Normal 10 2" xfId="1553"/>
    <cellStyle name="Normal 10 2 2" xfId="1554"/>
    <cellStyle name="Normal 10 3" xfId="1555"/>
    <cellStyle name="Normal 10 4" xfId="2014"/>
    <cellStyle name="Normal 10 5" xfId="2060"/>
    <cellStyle name="Normal 101" xfId="1556"/>
    <cellStyle name="Normal 11" xfId="1557"/>
    <cellStyle name="Normal 11 2" xfId="1558"/>
    <cellStyle name="Normal 11 3" xfId="1559"/>
    <cellStyle name="Normal 12" xfId="1560"/>
    <cellStyle name="Normal 12 2" xfId="1561"/>
    <cellStyle name="Normal 12 3" xfId="1562"/>
    <cellStyle name="Normal 13" xfId="1563"/>
    <cellStyle name="Normal 13 2" xfId="1564"/>
    <cellStyle name="Normal 14" xfId="1565"/>
    <cellStyle name="Normal 14 2" xfId="2015"/>
    <cellStyle name="Normal 14 3" xfId="2061"/>
    <cellStyle name="Normal 15" xfId="1566"/>
    <cellStyle name="Normal 15 2" xfId="1567"/>
    <cellStyle name="Normal 15 2 2" xfId="1568"/>
    <cellStyle name="Normal 15 3" xfId="1569"/>
    <cellStyle name="Normal 15 4" xfId="2016"/>
    <cellStyle name="Normal 15 5" xfId="2062"/>
    <cellStyle name="Normal 16" xfId="1570"/>
    <cellStyle name="Normal 16 2" xfId="1571"/>
    <cellStyle name="Normal 16 2 2" xfId="1572"/>
    <cellStyle name="Normal 16 3" xfId="1573"/>
    <cellStyle name="Normal 17" xfId="1574"/>
    <cellStyle name="Normal 17 2" xfId="2033"/>
    <cellStyle name="Normal 17 3" xfId="2079"/>
    <cellStyle name="Normal 18" xfId="1575"/>
    <cellStyle name="Normal 18 2" xfId="1576"/>
    <cellStyle name="Normal 18 2 2" xfId="1577"/>
    <cellStyle name="Normal 18 3" xfId="1578"/>
    <cellStyle name="Normal 19" xfId="1579"/>
    <cellStyle name="Normal 19 2" xfId="1580"/>
    <cellStyle name="Normal 19 2 2" xfId="1581"/>
    <cellStyle name="Normal 19 3" xfId="1582"/>
    <cellStyle name="Normal 2" xfId="113"/>
    <cellStyle name="Normal 2 10" xfId="1583"/>
    <cellStyle name="Normal 2 11" xfId="1584"/>
    <cellStyle name="Normal 2 11 2" xfId="1585"/>
    <cellStyle name="Normal 2 11 2 2" xfId="1586"/>
    <cellStyle name="Normal 2 11 3" xfId="1587"/>
    <cellStyle name="Normal 2 12" xfId="1588"/>
    <cellStyle name="Normal 2 13" xfId="1589"/>
    <cellStyle name="Normal 2 13 2" xfId="1590"/>
    <cellStyle name="Normal 2 14" xfId="1591"/>
    <cellStyle name="Normal 2 15" xfId="1592"/>
    <cellStyle name="Normal 2 16" xfId="1593"/>
    <cellStyle name="Normal 2 16 2" xfId="2034"/>
    <cellStyle name="Normal 2 16 3" xfId="2080"/>
    <cellStyle name="Normal 2 17" xfId="1594"/>
    <cellStyle name="Normal 2 2" xfId="1595"/>
    <cellStyle name="Normal 2 2 2" xfId="1596"/>
    <cellStyle name="Normal 2 2 3" xfId="1597"/>
    <cellStyle name="Normal 2 2 4" xfId="1598"/>
    <cellStyle name="Normal 2 2 5" xfId="1599"/>
    <cellStyle name="Normal 2 2 6" xfId="1600"/>
    <cellStyle name="Normal 2 2 6 2" xfId="1601"/>
    <cellStyle name="Normal 2 2 6 2 2" xfId="1602"/>
    <cellStyle name="Normal 2 2 6 3" xfId="1603"/>
    <cellStyle name="Normal 2 2 7" xfId="1604"/>
    <cellStyle name="Normal 2 2 7 2" xfId="1605"/>
    <cellStyle name="Normal 2 2 7 2 2" xfId="1606"/>
    <cellStyle name="Normal 2 2 7 3" xfId="1607"/>
    <cellStyle name="Normal 2 2_EDB010" xfId="1608"/>
    <cellStyle name="Normal 2 3" xfId="1609"/>
    <cellStyle name="Normal 2 3 2" xfId="1610"/>
    <cellStyle name="Normal 2 3 3" xfId="1611"/>
    <cellStyle name="Normal 2 3 3 2" xfId="1612"/>
    <cellStyle name="Normal 2 3 3 2 2" xfId="1613"/>
    <cellStyle name="Normal 2 3 3 3" xfId="1614"/>
    <cellStyle name="Normal 2 3 4" xfId="1615"/>
    <cellStyle name="Normal 2 3 4 2" xfId="1616"/>
    <cellStyle name="Normal 2 3 4 2 2" xfId="1617"/>
    <cellStyle name="Normal 2 3 4 3" xfId="1618"/>
    <cellStyle name="Normal 2 4" xfId="1619"/>
    <cellStyle name="Normal 2 4 2" xfId="1620"/>
    <cellStyle name="Normal 2 4 3" xfId="1621"/>
    <cellStyle name="Normal 2 4 4" xfId="2035"/>
    <cellStyle name="Normal 2 4 5" xfId="2081"/>
    <cellStyle name="Normal 2 5" xfId="1622"/>
    <cellStyle name="Normal 2 5 2" xfId="1623"/>
    <cellStyle name="Normal 2 6" xfId="1624"/>
    <cellStyle name="Normal 2 6 2" xfId="1625"/>
    <cellStyle name="Normal 2 7" xfId="1626"/>
    <cellStyle name="Normal 2 8" xfId="1627"/>
    <cellStyle name="Normal 2 9" xfId="1628"/>
    <cellStyle name="Normal 2_Menu" xfId="1629"/>
    <cellStyle name="Normal 20" xfId="1630"/>
    <cellStyle name="Normal 21" xfId="1631"/>
    <cellStyle name="Normal 22" xfId="1632"/>
    <cellStyle name="Normal 22 2" xfId="1633"/>
    <cellStyle name="Normal 22 2 2" xfId="1634"/>
    <cellStyle name="Normal 23" xfId="1635"/>
    <cellStyle name="Normal 24" xfId="1636"/>
    <cellStyle name="Normal 25" xfId="1637"/>
    <cellStyle name="Normal 26" xfId="1638"/>
    <cellStyle name="Normal 27" xfId="1639"/>
    <cellStyle name="Normal 27 2" xfId="2036"/>
    <cellStyle name="Normal 27 3" xfId="2082"/>
    <cellStyle name="Normal 28" xfId="1640"/>
    <cellStyle name="Normal 28 2" xfId="2037"/>
    <cellStyle name="Normal 28 3" xfId="2083"/>
    <cellStyle name="Normal 29" xfId="1641"/>
    <cellStyle name="Normal 29 2" xfId="2038"/>
    <cellStyle name="Normal 29 3" xfId="2084"/>
    <cellStyle name="Normal 3" xfId="114"/>
    <cellStyle name="Normal 3 2" xfId="1642"/>
    <cellStyle name="Normal 3 2 2" xfId="1643"/>
    <cellStyle name="Normal 3 2 3" xfId="1644"/>
    <cellStyle name="Normal 3 2 3 2" xfId="1645"/>
    <cellStyle name="Normal 3 2 3 2 2" xfId="1646"/>
    <cellStyle name="Normal 3 2 3 3" xfId="1647"/>
    <cellStyle name="Normal 3 2 4" xfId="1648"/>
    <cellStyle name="Normal 3 3" xfId="1649"/>
    <cellStyle name="Normal 3 3 2" xfId="1650"/>
    <cellStyle name="Normal 3 3 3" xfId="1651"/>
    <cellStyle name="Normal 3 3 3 2" xfId="1652"/>
    <cellStyle name="Normal 3 3 3 2 2" xfId="1653"/>
    <cellStyle name="Normal 3 3 3 3" xfId="1654"/>
    <cellStyle name="Normal 3 4" xfId="1655"/>
    <cellStyle name="Normal 3 4 2" xfId="1656"/>
    <cellStyle name="Normal 3 5" xfId="1657"/>
    <cellStyle name="Normal 3 6" xfId="1658"/>
    <cellStyle name="Normal 3 6 2" xfId="1659"/>
    <cellStyle name="Normal 3 6 2 2" xfId="1660"/>
    <cellStyle name="Normal 3 6 3" xfId="1661"/>
    <cellStyle name="Normal 3 7" xfId="1662"/>
    <cellStyle name="Normal 3 7 2" xfId="1663"/>
    <cellStyle name="Normal 3 8" xfId="1664"/>
    <cellStyle name="Normal 3 9" xfId="1665"/>
    <cellStyle name="Normal 3_DPP Template 2012" xfId="1666"/>
    <cellStyle name="Normal 30" xfId="1667"/>
    <cellStyle name="Normal 31" xfId="1668"/>
    <cellStyle name="Normal 32" xfId="1669"/>
    <cellStyle name="Normal 33" xfId="1670"/>
    <cellStyle name="Normal 34" xfId="1671"/>
    <cellStyle name="Normal 35" xfId="1672"/>
    <cellStyle name="Normal 36" xfId="1673"/>
    <cellStyle name="Normal 37" xfId="1674"/>
    <cellStyle name="Normal 37 2" xfId="2039"/>
    <cellStyle name="Normal 37 3" xfId="2085"/>
    <cellStyle name="Normal 38" xfId="1675"/>
    <cellStyle name="Normal 38 2" xfId="2040"/>
    <cellStyle name="Normal 38 3" xfId="2086"/>
    <cellStyle name="Normal 39" xfId="1676"/>
    <cellStyle name="Normal 39 2" xfId="2041"/>
    <cellStyle name="Normal 39 3" xfId="2087"/>
    <cellStyle name="Normal 4" xfId="1677"/>
    <cellStyle name="Normal 4 2" xfId="1678"/>
    <cellStyle name="Normal 4 2 2" xfId="1679"/>
    <cellStyle name="Normal 4 2 3" xfId="1680"/>
    <cellStyle name="Normal 4 2 4" xfId="1681"/>
    <cellStyle name="Normal 4 2 4 2" xfId="1682"/>
    <cellStyle name="Normal 4 2 4 2 2" xfId="1683"/>
    <cellStyle name="Normal 4 2 4 3" xfId="1684"/>
    <cellStyle name="Normal 4 2 5" xfId="1685"/>
    <cellStyle name="Normal 4 2 5 2" xfId="1686"/>
    <cellStyle name="Normal 4 2 6" xfId="1687"/>
    <cellStyle name="Normal 4 3" xfId="1688"/>
    <cellStyle name="Normal 4 3 2" xfId="1689"/>
    <cellStyle name="Normal 4 3 3" xfId="1690"/>
    <cellStyle name="Normal 4 3 3 2" xfId="1691"/>
    <cellStyle name="Normal 4 3 4" xfId="1692"/>
    <cellStyle name="Normal 4 4" xfId="1693"/>
    <cellStyle name="Normal 4 4 2" xfId="1694"/>
    <cellStyle name="Normal 4 4 2 2" xfId="1695"/>
    <cellStyle name="Normal 4 4 3" xfId="1696"/>
    <cellStyle name="Normal 4 5" xfId="1697"/>
    <cellStyle name="Normal 4 5 2" xfId="1698"/>
    <cellStyle name="Normal 4 5 2 2" xfId="1699"/>
    <cellStyle name="Normal 4 5 3" xfId="1700"/>
    <cellStyle name="Normal 4 6" xfId="1701"/>
    <cellStyle name="Normal 4 6 2" xfId="1702"/>
    <cellStyle name="Normal 4 7" xfId="1703"/>
    <cellStyle name="Normal 4 8" xfId="1704"/>
    <cellStyle name="Normal 40" xfId="1705"/>
    <cellStyle name="Normal 40 2" xfId="2042"/>
    <cellStyle name="Normal 40 3" xfId="2088"/>
    <cellStyle name="Normal 41" xfId="1706"/>
    <cellStyle name="Normal 41 2" xfId="2043"/>
    <cellStyle name="Normal 41 3" xfId="2089"/>
    <cellStyle name="Normal 42" xfId="1707"/>
    <cellStyle name="Normal 42 2" xfId="2044"/>
    <cellStyle name="Normal 42 3" xfId="2090"/>
    <cellStyle name="Normal 43" xfId="1708"/>
    <cellStyle name="Normal 43 2" xfId="2045"/>
    <cellStyle name="Normal 43 3" xfId="2091"/>
    <cellStyle name="Normal 44" xfId="1709"/>
    <cellStyle name="Normal 44 2" xfId="2046"/>
    <cellStyle name="Normal 44 3" xfId="2092"/>
    <cellStyle name="Normal 45" xfId="1710"/>
    <cellStyle name="Normal 45 2" xfId="2047"/>
    <cellStyle name="Normal 45 3" xfId="2093"/>
    <cellStyle name="Normal 46" xfId="1711"/>
    <cellStyle name="Normal 46 2" xfId="2048"/>
    <cellStyle name="Normal 46 3" xfId="2094"/>
    <cellStyle name="Normal 47" xfId="1712"/>
    <cellStyle name="Normal 47 2" xfId="2049"/>
    <cellStyle name="Normal 47 3" xfId="2095"/>
    <cellStyle name="Normal 48" xfId="1713"/>
    <cellStyle name="Normal 48 2" xfId="2050"/>
    <cellStyle name="Normal 48 3" xfId="2096"/>
    <cellStyle name="Normal 5" xfId="1714"/>
    <cellStyle name="Normal 5 2" xfId="1715"/>
    <cellStyle name="Normal 5 2 2" xfId="1716"/>
    <cellStyle name="Normal 5 2 2 2" xfId="1717"/>
    <cellStyle name="Normal 5 2 2 2 2" xfId="1718"/>
    <cellStyle name="Normal 5 2 2 3" xfId="1719"/>
    <cellStyle name="Normal 5 3" xfId="1720"/>
    <cellStyle name="Normal 5 3 2" xfId="1721"/>
    <cellStyle name="Normal 5 3 2 2" xfId="1722"/>
    <cellStyle name="Normal 5 3 3" xfId="1723"/>
    <cellStyle name="Normal 5 4" xfId="1724"/>
    <cellStyle name="Normal 5 5" xfId="1725"/>
    <cellStyle name="Normal 5 5 2" xfId="1726"/>
    <cellStyle name="Normal 5 5 2 2" xfId="1727"/>
    <cellStyle name="Normal 5 5 3" xfId="1728"/>
    <cellStyle name="Normal 5 6" xfId="1729"/>
    <cellStyle name="Normal 5 6 2" xfId="1730"/>
    <cellStyle name="Normal 5 7" xfId="1731"/>
    <cellStyle name="Normal 5 8" xfId="1732"/>
    <cellStyle name="Normal 6" xfId="1733"/>
    <cellStyle name="Normal 6 2" xfId="1734"/>
    <cellStyle name="Normal 6 2 2" xfId="1735"/>
    <cellStyle name="Normal 6 2 3" xfId="1736"/>
    <cellStyle name="Normal 6 3" xfId="1737"/>
    <cellStyle name="Normal 6 3 2" xfId="1738"/>
    <cellStyle name="Normal 6 3 2 2" xfId="1739"/>
    <cellStyle name="Normal 6 3 3" xfId="1740"/>
    <cellStyle name="Normal 6 4" xfId="1741"/>
    <cellStyle name="Normal 6 4 2" xfId="1742"/>
    <cellStyle name="Normal 6 4 2 2" xfId="1743"/>
    <cellStyle name="Normal 6 4 3" xfId="1744"/>
    <cellStyle name="Normal 6 5" xfId="1745"/>
    <cellStyle name="Normal 6 6" xfId="2017"/>
    <cellStyle name="Normal 6 7" xfId="2063"/>
    <cellStyle name="Normal 7" xfId="1746"/>
    <cellStyle name="Normal 7 10" xfId="1747"/>
    <cellStyle name="Normal 7 11" xfId="2018"/>
    <cellStyle name="Normal 7 12" xfId="2064"/>
    <cellStyle name="Normal 7 2" xfId="1748"/>
    <cellStyle name="Normal 7 2 2" xfId="1749"/>
    <cellStyle name="Normal 7 2 3" xfId="1750"/>
    <cellStyle name="Normal 7 2 3 2" xfId="1751"/>
    <cellStyle name="Normal 7 2 4" xfId="1752"/>
    <cellStyle name="Normal 7 3" xfId="1753"/>
    <cellStyle name="Normal 7 3 2" xfId="1754"/>
    <cellStyle name="Normal 7 4" xfId="1755"/>
    <cellStyle name="Normal 7 4 2" xfId="1756"/>
    <cellStyle name="Normal 7 5" xfId="1757"/>
    <cellStyle name="Normal 7 6" xfId="1758"/>
    <cellStyle name="Normal 7 6 2" xfId="1759"/>
    <cellStyle name="Normal 7 7" xfId="1760"/>
    <cellStyle name="Normal 7 8" xfId="1761"/>
    <cellStyle name="Normal 7 9" xfId="1762"/>
    <cellStyle name="Normal 8" xfId="1763"/>
    <cellStyle name="Normal 8 2" xfId="1764"/>
    <cellStyle name="Normal 8 2 2" xfId="1765"/>
    <cellStyle name="Normal 8 2 3" xfId="1766"/>
    <cellStyle name="Normal 8 2 3 2" xfId="1767"/>
    <cellStyle name="Normal 8 2 4" xfId="1768"/>
    <cellStyle name="Normal 8 3" xfId="1769"/>
    <cellStyle name="Normal 8 4" xfId="2019"/>
    <cellStyle name="Normal 8 5" xfId="2065"/>
    <cellStyle name="Normal 9" xfId="115"/>
    <cellStyle name="Normal 9 2" xfId="1770"/>
    <cellStyle name="Normal 9 3" xfId="1771"/>
    <cellStyle name="Normal 9 3 2" xfId="1772"/>
    <cellStyle name="Normal 9 3 2 2" xfId="2021"/>
    <cellStyle name="Normal 9 3 2 3" xfId="2067"/>
    <cellStyle name="Normal 9 3 3" xfId="2020"/>
    <cellStyle name="Normal 9 3 4" xfId="2066"/>
    <cellStyle name="Normal 9 4" xfId="1773"/>
    <cellStyle name="Normal 9 5" xfId="1774"/>
    <cellStyle name="Normal 9 5 2" xfId="1775"/>
    <cellStyle name="Normal 9 5 2 2" xfId="2023"/>
    <cellStyle name="Normal 9 5 2 3" xfId="2069"/>
    <cellStyle name="Normal 9 5 3" xfId="2022"/>
    <cellStyle name="Normal 9 5 4" xfId="2068"/>
    <cellStyle name="Normal 9 6" xfId="1776"/>
    <cellStyle name="Normal 9 6 2" xfId="2024"/>
    <cellStyle name="Normal 9 6 3" xfId="2070"/>
    <cellStyle name="Normal 9 7" xfId="1777"/>
    <cellStyle name="Normal 9 7 2" xfId="2025"/>
    <cellStyle name="Normal 9 7 3" xfId="2071"/>
    <cellStyle name="Note 2" xfId="1778"/>
    <cellStyle name="Note 2 2" xfId="1779"/>
    <cellStyle name="Note 2 3" xfId="1780"/>
    <cellStyle name="Note 3" xfId="1781"/>
    <cellStyle name="Note 3 2" xfId="2026"/>
    <cellStyle name="Note 3 3" xfId="2072"/>
    <cellStyle name="Note 4" xfId="1782"/>
    <cellStyle name="Note 5" xfId="1783"/>
    <cellStyle name="Note 6" xfId="1784"/>
    <cellStyle name="Note 7" xfId="1785"/>
    <cellStyle name="Note 8" xfId="1786"/>
    <cellStyle name="Note 9" xfId="1787"/>
    <cellStyle name="Output 2" xfId="1788"/>
    <cellStyle name="Output 2 2" xfId="1789"/>
    <cellStyle name="Output 2 3" xfId="1790"/>
    <cellStyle name="Output 3" xfId="1791"/>
    <cellStyle name="Output 4" xfId="1792"/>
    <cellStyle name="Output 5" xfId="1793"/>
    <cellStyle name="Output 6" xfId="1794"/>
    <cellStyle name="Output 7" xfId="1795"/>
    <cellStyle name="Output 8" xfId="1796"/>
    <cellStyle name="Page Number" xfId="116"/>
    <cellStyle name="Page Number 2" xfId="1797"/>
    <cellStyle name="Page Number 2 2" xfId="1798"/>
    <cellStyle name="Page Number 3" xfId="1799"/>
    <cellStyle name="Page Number 4" xfId="1800"/>
    <cellStyle name="Percent [0]" xfId="117"/>
    <cellStyle name="Percent [0] 2" xfId="118"/>
    <cellStyle name="Percent [0] 2 2" xfId="1801"/>
    <cellStyle name="Percent [0] 3" xfId="119"/>
    <cellStyle name="Percent [0] 4" xfId="120"/>
    <cellStyle name="Percent [0] 4 2" xfId="1802"/>
    <cellStyle name="Percent [1]" xfId="121"/>
    <cellStyle name="Percent [1] 2" xfId="122"/>
    <cellStyle name="Percent [1] 3" xfId="123"/>
    <cellStyle name="Percent [1] 4" xfId="124"/>
    <cellStyle name="Percent [1] 4 2" xfId="1803"/>
    <cellStyle name="Percent [2]" xfId="125"/>
    <cellStyle name="Percent 10" xfId="1804"/>
    <cellStyle name="Percent 10 2" xfId="1805"/>
    <cellStyle name="Percent 10 2 2" xfId="1806"/>
    <cellStyle name="Percent 10 3" xfId="1807"/>
    <cellStyle name="Percent 11" xfId="1808"/>
    <cellStyle name="Percent 11 2" xfId="1809"/>
    <cellStyle name="Percent 11 2 2" xfId="1810"/>
    <cellStyle name="Percent 11 3" xfId="1811"/>
    <cellStyle name="Percent 12" xfId="1812"/>
    <cellStyle name="Percent 12 2" xfId="1813"/>
    <cellStyle name="Percent 12 2 2" xfId="1814"/>
    <cellStyle name="Percent 12 3" xfId="1815"/>
    <cellStyle name="Percent 13" xfId="1816"/>
    <cellStyle name="Percent 13 2" xfId="1817"/>
    <cellStyle name="Percent 13 2 2" xfId="1818"/>
    <cellStyle name="Percent 13 3" xfId="1819"/>
    <cellStyle name="Percent 14" xfId="1820"/>
    <cellStyle name="Percent 15" xfId="1821"/>
    <cellStyle name="Percent 15 2" xfId="1822"/>
    <cellStyle name="Percent 15 2 2" xfId="1823"/>
    <cellStyle name="Percent 15 3" xfId="1824"/>
    <cellStyle name="Percent 16" xfId="1825"/>
    <cellStyle name="Percent 16 2" xfId="1826"/>
    <cellStyle name="Percent 16 2 2" xfId="1827"/>
    <cellStyle name="Percent 16 3" xfId="1828"/>
    <cellStyle name="Percent 17" xfId="1829"/>
    <cellStyle name="Percent 17 2" xfId="1830"/>
    <cellStyle name="Percent 17 2 2" xfId="1831"/>
    <cellStyle name="Percent 17 3" xfId="1832"/>
    <cellStyle name="Percent 18" xfId="1833"/>
    <cellStyle name="Percent 18 2" xfId="1834"/>
    <cellStyle name="Percent 18 2 2" xfId="1835"/>
    <cellStyle name="Percent 18 3" xfId="1836"/>
    <cellStyle name="Percent 19" xfId="1837"/>
    <cellStyle name="Percent 19 2" xfId="1838"/>
    <cellStyle name="Percent 19 2 2" xfId="1839"/>
    <cellStyle name="Percent 19 3" xfId="1840"/>
    <cellStyle name="Percent 2" xfId="1841"/>
    <cellStyle name="Percent 2 2" xfId="1842"/>
    <cellStyle name="Percent 2 2 2" xfId="1843"/>
    <cellStyle name="Percent 2 2 3" xfId="1844"/>
    <cellStyle name="Percent 2 2 4" xfId="1845"/>
    <cellStyle name="Percent 2 2 4 2" xfId="1846"/>
    <cellStyle name="Percent 2 2 5" xfId="1847"/>
    <cellStyle name="Percent 2 3" xfId="1848"/>
    <cellStyle name="Percent 2 3 2" xfId="1849"/>
    <cellStyle name="Percent 2 3 3" xfId="1850"/>
    <cellStyle name="Percent 2 3 3 2" xfId="1851"/>
    <cellStyle name="Percent 2 3 4" xfId="1852"/>
    <cellStyle name="Percent 2 4" xfId="1853"/>
    <cellStyle name="Percent 2 4 2" xfId="1854"/>
    <cellStyle name="Percent 2 4 3" xfId="1855"/>
    <cellStyle name="Percent 2 4 4" xfId="1856"/>
    <cellStyle name="Percent 2 4 4 2" xfId="1857"/>
    <cellStyle name="Percent 2 4 5" xfId="1858"/>
    <cellStyle name="Percent 2 5" xfId="1859"/>
    <cellStyle name="Percent 2 5 2" xfId="1860"/>
    <cellStyle name="Percent 2 5 3" xfId="1861"/>
    <cellStyle name="Percent 2 6" xfId="1862"/>
    <cellStyle name="Percent 2 6 2" xfId="1863"/>
    <cellStyle name="Percent 2 6 3" xfId="1864"/>
    <cellStyle name="Percent 20" xfId="1865"/>
    <cellStyle name="Percent 20 2" xfId="1866"/>
    <cellStyle name="Percent 20 2 2" xfId="1867"/>
    <cellStyle name="Percent 20 3" xfId="1868"/>
    <cellStyle name="Percent 21" xfId="1869"/>
    <cellStyle name="Percent 21 2" xfId="1870"/>
    <cellStyle name="Percent 21 2 2" xfId="1871"/>
    <cellStyle name="Percent 21 3" xfId="1872"/>
    <cellStyle name="Percent 22" xfId="1873"/>
    <cellStyle name="Percent 22 2" xfId="1874"/>
    <cellStyle name="Percent 22 2 2" xfId="1875"/>
    <cellStyle name="Percent 22 3" xfId="1876"/>
    <cellStyle name="Percent 23" xfId="1877"/>
    <cellStyle name="Percent 23 2" xfId="1878"/>
    <cellStyle name="Percent 23 2 2" xfId="1879"/>
    <cellStyle name="Percent 23 3" xfId="1880"/>
    <cellStyle name="Percent 24" xfId="1881"/>
    <cellStyle name="Percent 24 2" xfId="1882"/>
    <cellStyle name="Percent 24 2 2" xfId="1883"/>
    <cellStyle name="Percent 24 3" xfId="1884"/>
    <cellStyle name="Percent 25" xfId="1885"/>
    <cellStyle name="Percent 25 2" xfId="1886"/>
    <cellStyle name="Percent 25 2 2" xfId="1887"/>
    <cellStyle name="Percent 26" xfId="1888"/>
    <cellStyle name="Percent 26 2" xfId="2051"/>
    <cellStyle name="Percent 26 3" xfId="2097"/>
    <cellStyle name="Percent 27" xfId="1889"/>
    <cellStyle name="Percent 28" xfId="1890"/>
    <cellStyle name="Percent 29" xfId="1891"/>
    <cellStyle name="Percent 3" xfId="1892"/>
    <cellStyle name="Percent 3 2" xfId="1893"/>
    <cellStyle name="Percent 3 2 2" xfId="1894"/>
    <cellStyle name="Percent 3 2 2 2" xfId="1895"/>
    <cellStyle name="Percent 3 2 3" xfId="1896"/>
    <cellStyle name="Percent 3 3" xfId="1897"/>
    <cellStyle name="Percent 3 4" xfId="1898"/>
    <cellStyle name="Percent 3 4 2" xfId="1899"/>
    <cellStyle name="Percent 3 5" xfId="1900"/>
    <cellStyle name="Percent 3 6" xfId="1901"/>
    <cellStyle name="Percent 30" xfId="1902"/>
    <cellStyle name="Percent 31" xfId="1903"/>
    <cellStyle name="Percent 32" xfId="1904"/>
    <cellStyle name="Percent 33" xfId="1905"/>
    <cellStyle name="Percent 34" xfId="1906"/>
    <cellStyle name="Percent 35" xfId="1907"/>
    <cellStyle name="Percent 36" xfId="1908"/>
    <cellStyle name="Percent 37" xfId="1909"/>
    <cellStyle name="Percent 38" xfId="1910"/>
    <cellStyle name="Percent 39" xfId="1911"/>
    <cellStyle name="Percent 4" xfId="1912"/>
    <cellStyle name="Percent 4 2" xfId="1913"/>
    <cellStyle name="Percent 4 2 2" xfId="1914"/>
    <cellStyle name="Percent 4 2 3" xfId="1915"/>
    <cellStyle name="Percent 4 2 3 2" xfId="1916"/>
    <cellStyle name="Percent 4 2 4" xfId="1917"/>
    <cellStyle name="Percent 4 3" xfId="1918"/>
    <cellStyle name="Percent 4 4" xfId="1919"/>
    <cellStyle name="Percent 4 4 2" xfId="1920"/>
    <cellStyle name="Percent 4 5" xfId="1921"/>
    <cellStyle name="Percent 4 6" xfId="2027"/>
    <cellStyle name="Percent 4 7" xfId="2073"/>
    <cellStyle name="Percent 40" xfId="1922"/>
    <cellStyle name="Percent 41" xfId="1923"/>
    <cellStyle name="Percent 42" xfId="1924"/>
    <cellStyle name="Percent 43" xfId="1925"/>
    <cellStyle name="Percent 44" xfId="1926"/>
    <cellStyle name="Percent 45" xfId="1927"/>
    <cellStyle name="Percent 46" xfId="1928"/>
    <cellStyle name="Percent 47" xfId="1929"/>
    <cellStyle name="Percent 48" xfId="1930"/>
    <cellStyle name="Percent 49" xfId="1931"/>
    <cellStyle name="Percent 5" xfId="1932"/>
    <cellStyle name="Percent 5 2" xfId="1933"/>
    <cellStyle name="Percent 5 2 2" xfId="1934"/>
    <cellStyle name="Percent 5 2 3" xfId="1935"/>
    <cellStyle name="Percent 5 2 3 2" xfId="1936"/>
    <cellStyle name="Percent 5 2 4" xfId="1937"/>
    <cellStyle name="Percent 5 3" xfId="1938"/>
    <cellStyle name="Percent 5 4" xfId="1939"/>
    <cellStyle name="Percent 5 4 2" xfId="1940"/>
    <cellStyle name="Percent 5 5" xfId="1941"/>
    <cellStyle name="Percent 50" xfId="1942"/>
    <cellStyle name="Percent 6" xfId="1943"/>
    <cellStyle name="Percent 6 2" xfId="1944"/>
    <cellStyle name="Percent 6 3" xfId="1945"/>
    <cellStyle name="Percent 6 3 2" xfId="1946"/>
    <cellStyle name="Percent 6 4" xfId="1947"/>
    <cellStyle name="Percent 7" xfId="1948"/>
    <cellStyle name="Percent 7 2" xfId="1949"/>
    <cellStyle name="Percent 7 3" xfId="1950"/>
    <cellStyle name="Percent 7 3 2" xfId="1951"/>
    <cellStyle name="Percent 7 4" xfId="1952"/>
    <cellStyle name="Percent 8" xfId="1953"/>
    <cellStyle name="Percent 8 2" xfId="1954"/>
    <cellStyle name="Percent 8 3" xfId="1955"/>
    <cellStyle name="Percent 8 3 2" xfId="1956"/>
    <cellStyle name="Percent 8 4" xfId="1957"/>
    <cellStyle name="Percent 9" xfId="1958"/>
    <cellStyle name="Percent 9 2" xfId="1959"/>
    <cellStyle name="Percent 9 2 2" xfId="1960"/>
    <cellStyle name="Percent 9 3" xfId="1961"/>
    <cellStyle name="Percent(0)" xfId="126"/>
    <cellStyle name="Percent(0) 2" xfId="127"/>
    <cellStyle name="Percent(0) 3" xfId="128"/>
    <cellStyle name="plus/less" xfId="129"/>
    <cellStyle name="Row Ref" xfId="130"/>
    <cellStyle name="RowRef" xfId="131"/>
    <cellStyle name="Short Date" xfId="132"/>
    <cellStyle name="Short Date 2" xfId="133"/>
    <cellStyle name="Style 1" xfId="1962"/>
    <cellStyle name="Style 1 2" xfId="1963"/>
    <cellStyle name="Style 1 2 2" xfId="1964"/>
    <cellStyle name="Style 1 3" xfId="1965"/>
    <cellStyle name="Style 1 4" xfId="1966"/>
    <cellStyle name="Style 1 5" xfId="1967"/>
    <cellStyle name="Sub Heading" xfId="134"/>
    <cellStyle name="Sub Heading 2" xfId="135"/>
    <cellStyle name="Sum" xfId="136"/>
    <cellStyle name="Sum 2" xfId="137"/>
    <cellStyle name="Sum 3" xfId="138"/>
    <cellStyle name="Sum 3 2" xfId="1968"/>
    <cellStyle name="Sum 4" xfId="1969"/>
    <cellStyle name="Sum 5" xfId="1970"/>
    <cellStyle name="Sum 5 2" xfId="1971"/>
    <cellStyle name="Sum Box" xfId="139"/>
    <cellStyle name="Table Heading Centred" xfId="140"/>
    <cellStyle name="Table Rows" xfId="141"/>
    <cellStyle name="Table Text" xfId="142"/>
    <cellStyle name="Table2Heading" xfId="143"/>
    <cellStyle name="TableHeading" xfId="144"/>
    <cellStyle name="TableNumber" xfId="145"/>
    <cellStyle name="TableText" xfId="146"/>
    <cellStyle name="Text" xfId="147"/>
    <cellStyle name="Text 2" xfId="148"/>
    <cellStyle name="Text 3" xfId="149"/>
    <cellStyle name="Text 4" xfId="150"/>
    <cellStyle name="Text 5" xfId="151"/>
    <cellStyle name="Text Italic" xfId="152"/>
    <cellStyle name="Text Merged LJust" xfId="153"/>
    <cellStyle name="Text rjustify" xfId="154"/>
    <cellStyle name="Text rjustify 2" xfId="155"/>
    <cellStyle name="Text rjustify 3" xfId="156"/>
    <cellStyle name="Text Underline" xfId="157"/>
    <cellStyle name="Text Wrap" xfId="1972"/>
    <cellStyle name="Time" xfId="1973"/>
    <cellStyle name="Time (entry)" xfId="158"/>
    <cellStyle name="Time 2" xfId="1974"/>
    <cellStyle name="Time 3" xfId="1975"/>
    <cellStyle name="Title 2" xfId="1976"/>
    <cellStyle name="Title 2 2" xfId="1977"/>
    <cellStyle name="Title 2 3" xfId="1978"/>
    <cellStyle name="Title 3" xfId="1979"/>
    <cellStyle name="Title 4" xfId="1980"/>
    <cellStyle name="Title 5" xfId="1981"/>
    <cellStyle name="Title 6" xfId="1982"/>
    <cellStyle name="Title 7" xfId="1983"/>
    <cellStyle name="Title 8" xfId="1984"/>
    <cellStyle name="Title 9" xfId="1985"/>
    <cellStyle name="Top rows" xfId="159"/>
    <cellStyle name="Top rows 2" xfId="160"/>
    <cellStyle name="Top rows 3" xfId="161"/>
    <cellStyle name="Top rows 4" xfId="162"/>
    <cellStyle name="Total 2" xfId="1986"/>
    <cellStyle name="Total 2 2" xfId="1987"/>
    <cellStyle name="Total 2 3" xfId="1988"/>
    <cellStyle name="Total 2 4" xfId="1989"/>
    <cellStyle name="Total 3" xfId="1990"/>
    <cellStyle name="Total 4" xfId="1991"/>
    <cellStyle name="Total 5" xfId="1992"/>
    <cellStyle name="Total 6" xfId="1993"/>
    <cellStyle name="Total 7" xfId="1994"/>
    <cellStyle name="Total 8" xfId="1995"/>
    <cellStyle name="Warning Text 2" xfId="1996"/>
    <cellStyle name="Warning Text 2 2" xfId="1997"/>
    <cellStyle name="Warning Text 3" xfId="1998"/>
    <cellStyle name="Warning Text 4" xfId="1999"/>
    <cellStyle name="Warning Text 5" xfId="2000"/>
    <cellStyle name="Warning Text 6" xfId="2001"/>
    <cellStyle name="Warning Text 7" xfId="2002"/>
    <cellStyle name="Warning Text 8" xfId="2003"/>
    <cellStyle name="Year" xfId="2004"/>
    <cellStyle name="Year0" xfId="163"/>
  </cellStyles>
  <dxfs count="4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ldc01\VOL1\AdminNew\Electricity%20Enterprise%20Statistics\Alpine\2012\MED_ED_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gineers/AMP/2013/Contributors_Folders/SJC/AEL%20Workbook%20-%20Schedules%2011a%20to%2012d%20ComCom%20ID%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Surveys%20-%20letters,%20contact%20lists%20etc/Electricity/Annual%20Questionnaires/2011/2011NewTemplates/MED_EA_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New/Default%20Price-Quality%20Path/DPP%20Compliance/Compliance%20-%2031%20March%202013/Project%20Plan%20-%20DPP%20compliance%20for%20the%20year%20ended%2031%20March%20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3/Appendix%204%20rev%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s\Energy\MCE%20SMART%20METER%20AUS%20(M697)\Phase%202\Overview%20Model\Draft%20SMI%20Rollout%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row r="27">
          <cell r="K27" t="str">
            <v>31 March 2012</v>
          </cell>
        </row>
      </sheetData>
      <sheetData sheetId="1">
        <row r="4">
          <cell r="B4" t="str">
            <v>1)</v>
          </cell>
        </row>
        <row r="5">
          <cell r="B5" t="str">
            <v>2)</v>
          </cell>
        </row>
        <row r="7">
          <cell r="B7" t="str">
            <v>3)</v>
          </cell>
        </row>
        <row r="9">
          <cell r="B9" t="str">
            <v>4)</v>
          </cell>
        </row>
        <row r="10">
          <cell r="B10" t="str">
            <v>5)</v>
          </cell>
        </row>
        <row r="12">
          <cell r="B12" t="str">
            <v>6)</v>
          </cell>
        </row>
        <row r="13">
          <cell r="B13" t="str">
            <v>7)</v>
          </cell>
        </row>
        <row r="14">
          <cell r="B14" t="str">
            <v>8)</v>
          </cell>
        </row>
        <row r="25">
          <cell r="A25" t="str">
            <v>ret</v>
          </cell>
        </row>
        <row r="26">
          <cell r="A26" t="str">
            <v>ret</v>
          </cell>
        </row>
        <row r="27">
          <cell r="A27" t="str">
            <v>ret</v>
          </cell>
        </row>
        <row r="28">
          <cell r="A28" t="str">
            <v>ret</v>
          </cell>
        </row>
        <row r="29">
          <cell r="A29" t="str">
            <v>ret</v>
          </cell>
        </row>
        <row r="30">
          <cell r="A30" t="str">
            <v>ret</v>
          </cell>
        </row>
        <row r="31">
          <cell r="A31" t="str">
            <v/>
          </cell>
        </row>
        <row r="32">
          <cell r="A32" t="str">
            <v/>
          </cell>
        </row>
        <row r="33">
          <cell r="A33" t="str">
            <v/>
          </cell>
        </row>
        <row r="34">
          <cell r="A34" t="str">
            <v/>
          </cell>
        </row>
        <row r="35">
          <cell r="A35" t="str">
            <v/>
          </cell>
        </row>
        <row r="36">
          <cell r="A36" t="str">
            <v/>
          </cell>
        </row>
        <row r="40">
          <cell r="B40" t="str">
            <v>+</v>
          </cell>
        </row>
        <row r="43">
          <cell r="A43" t="str">
            <v>bulk</v>
          </cell>
        </row>
        <row r="44">
          <cell r="A44" t="str">
            <v>bulk</v>
          </cell>
        </row>
        <row r="45">
          <cell r="A45" t="str">
            <v/>
          </cell>
        </row>
        <row r="46">
          <cell r="A46" t="str">
            <v/>
          </cell>
        </row>
        <row r="47">
          <cell r="A47" t="str">
            <v/>
          </cell>
        </row>
        <row r="48">
          <cell r="A48" t="str">
            <v/>
          </cell>
        </row>
        <row r="49">
          <cell r="A49" t="str">
            <v/>
          </cell>
        </row>
        <row r="54">
          <cell r="B54" t="str">
            <v>=</v>
          </cell>
        </row>
      </sheetData>
      <sheetData sheetId="2">
        <row r="3">
          <cell r="A3" t="str">
            <v>1)</v>
          </cell>
        </row>
        <row r="17">
          <cell r="C17" t="str">
            <v>Agriculture and primary sector support services</v>
          </cell>
          <cell r="D17" t="str">
            <v>A01-A02</v>
          </cell>
          <cell r="E17" t="str">
            <v xml:space="preserve">A01,A05  </v>
          </cell>
          <cell r="F17" t="str">
            <v>A01|A05</v>
          </cell>
        </row>
        <row r="18">
          <cell r="C18" t="str">
            <v>Forestry and logging</v>
          </cell>
          <cell r="D18" t="str">
            <v xml:space="preserve">A03      </v>
          </cell>
          <cell r="E18" t="str">
            <v xml:space="preserve">A03      </v>
          </cell>
          <cell r="F18" t="str">
            <v>A03</v>
          </cell>
        </row>
        <row r="19">
          <cell r="C19" t="str">
            <v>Aquaculture, fishing, hunting and trapping</v>
          </cell>
          <cell r="D19" t="str">
            <v xml:space="preserve">A02,A04  </v>
          </cell>
          <cell r="E19" t="str">
            <v xml:space="preserve">A02,A04  </v>
          </cell>
          <cell r="F19" t="str">
            <v>A02|A04</v>
          </cell>
        </row>
        <row r="20">
          <cell r="B20" t="str">
            <v>Sub-total</v>
          </cell>
          <cell r="G20">
            <v>0</v>
          </cell>
          <cell r="H20">
            <v>0</v>
          </cell>
        </row>
        <row r="21">
          <cell r="B21" t="str">
            <v>Industrial Deliveries</v>
          </cell>
        </row>
        <row r="22">
          <cell r="B22" t="str">
            <v>Mining</v>
          </cell>
          <cell r="C22" t="str">
            <v>Coal mining</v>
          </cell>
          <cell r="D22" t="str">
            <v>B11</v>
          </cell>
          <cell r="E22" t="str">
            <v xml:space="preserve">B06      </v>
          </cell>
          <cell r="F22" t="str">
            <v>B06</v>
          </cell>
        </row>
        <row r="23">
          <cell r="C23" t="str">
            <v>Oil and gas extraction</v>
          </cell>
          <cell r="D23" t="str">
            <v>B12</v>
          </cell>
          <cell r="E23" t="str">
            <v xml:space="preserve">B07      </v>
          </cell>
          <cell r="F23" t="str">
            <v>B07</v>
          </cell>
        </row>
        <row r="24">
          <cell r="C24" t="str">
            <v>Other mining and quarrying, and services to mining</v>
          </cell>
          <cell r="D24" t="str">
            <v>B13-B15</v>
          </cell>
          <cell r="E24" t="str">
            <v xml:space="preserve">B08-B10  </v>
          </cell>
          <cell r="F24" t="str">
            <v>B08|B09|B10</v>
          </cell>
        </row>
        <row r="25">
          <cell r="B25" t="str">
            <v>Manufacturing</v>
          </cell>
          <cell r="C25" t="str">
            <v>Meat and meat products</v>
          </cell>
          <cell r="D25" t="str">
            <v>C211</v>
          </cell>
          <cell r="E25" t="str">
            <v>C111-C112</v>
          </cell>
          <cell r="F25" t="str">
            <v>C111|C112</v>
          </cell>
        </row>
        <row r="26">
          <cell r="C26" t="str">
            <v>Dairy products</v>
          </cell>
          <cell r="D26" t="str">
            <v>C212</v>
          </cell>
          <cell r="E26" t="str">
            <v xml:space="preserve">C113     </v>
          </cell>
          <cell r="F26" t="str">
            <v>C113</v>
          </cell>
        </row>
        <row r="27">
          <cell r="C27" t="str">
            <v>Other food products, beverages and tobaccos</v>
          </cell>
          <cell r="D27" t="str">
            <v>C213-C219</v>
          </cell>
          <cell r="E27" t="str">
            <v xml:space="preserve">C114-C12 </v>
          </cell>
          <cell r="F27" t="str">
            <v>C114|C115|C116|C117|C118|C119|C12</v>
          </cell>
        </row>
        <row r="28">
          <cell r="C28" t="str">
            <v>Textile, leather, clothing and footwear</v>
          </cell>
          <cell r="D28" t="str">
            <v>C22</v>
          </cell>
          <cell r="E28" t="str">
            <v xml:space="preserve">C13      </v>
          </cell>
          <cell r="F28" t="str">
            <v>C13</v>
          </cell>
        </row>
        <row r="29">
          <cell r="C29" t="str">
            <v>Log sawmilling and timber dressing, and other wood products</v>
          </cell>
          <cell r="D29" t="str">
            <v>C231-C232</v>
          </cell>
          <cell r="E29" t="str">
            <v xml:space="preserve">C14      </v>
          </cell>
          <cell r="F29" t="str">
            <v>C14</v>
          </cell>
        </row>
        <row r="30">
          <cell r="C30" t="str">
            <v>Pulp, paper and converted paper products</v>
          </cell>
          <cell r="D30" t="str">
            <v>C233</v>
          </cell>
          <cell r="E30" t="str">
            <v xml:space="preserve">C15      </v>
          </cell>
          <cell r="F30" t="str">
            <v>C15</v>
          </cell>
        </row>
        <row r="31">
          <cell r="C31" t="str">
            <v>Printing</v>
          </cell>
          <cell r="D31" t="str">
            <v>C24</v>
          </cell>
          <cell r="E31" t="str">
            <v xml:space="preserve">C16      </v>
          </cell>
          <cell r="F31" t="str">
            <v>C16</v>
          </cell>
        </row>
        <row r="32">
          <cell r="C32" t="str">
            <v>Petroleum and coal product manufacturing</v>
          </cell>
          <cell r="D32" t="str">
            <v>C251-C252</v>
          </cell>
          <cell r="E32" t="str">
            <v xml:space="preserve">C17      </v>
          </cell>
          <cell r="F32" t="str">
            <v>C17</v>
          </cell>
        </row>
        <row r="33">
          <cell r="C33" t="str">
            <v>Basic chemicals and chemical products</v>
          </cell>
          <cell r="D33" t="str">
            <v>C253-C254</v>
          </cell>
          <cell r="E33" t="str">
            <v xml:space="preserve">C18      </v>
          </cell>
          <cell r="F33" t="str">
            <v>C18</v>
          </cell>
        </row>
        <row r="34">
          <cell r="C34" t="str">
            <v>Polymer and rubber products</v>
          </cell>
          <cell r="D34" t="str">
            <v>C255-C256</v>
          </cell>
          <cell r="E34" t="str">
            <v xml:space="preserve">C19      </v>
          </cell>
          <cell r="F34" t="str">
            <v>C19</v>
          </cell>
        </row>
        <row r="35">
          <cell r="C35" t="str">
            <v>Non-metallic mineral products</v>
          </cell>
          <cell r="D35" t="str">
            <v>C26</v>
          </cell>
          <cell r="E35" t="str">
            <v xml:space="preserve">C20      </v>
          </cell>
          <cell r="F35" t="str">
            <v>C20</v>
          </cell>
        </row>
        <row r="36">
          <cell r="C36" t="str">
            <v>Basic ferrous metals</v>
          </cell>
          <cell r="D36" t="str">
            <v>C271</v>
          </cell>
          <cell r="E36" t="str">
            <v xml:space="preserve">C211     </v>
          </cell>
          <cell r="F36" t="str">
            <v>C211</v>
          </cell>
        </row>
        <row r="37">
          <cell r="C37" t="str">
            <v>Basic non-ferrous metals</v>
          </cell>
          <cell r="D37" t="str">
            <v>C272</v>
          </cell>
          <cell r="E37" t="str">
            <v xml:space="preserve">C213     </v>
          </cell>
          <cell r="F37" t="str">
            <v>C213</v>
          </cell>
        </row>
        <row r="38">
          <cell r="C38" t="str">
            <v>Basic non-ferrous metal products</v>
          </cell>
          <cell r="D38" t="str">
            <v>C273</v>
          </cell>
          <cell r="E38" t="str">
            <v xml:space="preserve">C214     </v>
          </cell>
          <cell r="F38" t="str">
            <v>C214</v>
          </cell>
        </row>
        <row r="39">
          <cell r="C39" t="str">
            <v>Basic ferrous and other metal products</v>
          </cell>
          <cell r="D39" t="str">
            <v xml:space="preserve">C274-C276 </v>
          </cell>
          <cell r="E39" t="str">
            <v xml:space="preserve">C212,C22 </v>
          </cell>
          <cell r="F39" t="str">
            <v>C212|C22</v>
          </cell>
        </row>
        <row r="40">
          <cell r="C40" t="str">
            <v>Transport equipment</v>
          </cell>
          <cell r="D40" t="str">
            <v>C281-C282</v>
          </cell>
          <cell r="E40" t="str">
            <v xml:space="preserve">C23      </v>
          </cell>
          <cell r="F40" t="str">
            <v>C23</v>
          </cell>
        </row>
        <row r="41">
          <cell r="C41" t="str">
            <v>Machinery and Equipment Manufacturing</v>
          </cell>
          <cell r="D41" t="str">
            <v>C283-C286</v>
          </cell>
          <cell r="E41" t="str">
            <v xml:space="preserve">C24      </v>
          </cell>
          <cell r="F41" t="str">
            <v>C24</v>
          </cell>
        </row>
        <row r="42">
          <cell r="C42" t="str">
            <v>Furniture and other manufacturing</v>
          </cell>
          <cell r="D42" t="str">
            <v>C29</v>
          </cell>
          <cell r="E42" t="str">
            <v xml:space="preserve">C25      </v>
          </cell>
          <cell r="F42" t="str">
            <v>C25</v>
          </cell>
        </row>
        <row r="43">
          <cell r="B43" t="str">
            <v>Primary Services and Construction</v>
          </cell>
          <cell r="C43" t="str">
            <v>Electricity supply</v>
          </cell>
          <cell r="D43" t="str">
            <v>D361</v>
          </cell>
          <cell r="E43" t="str">
            <v xml:space="preserve">D26      </v>
          </cell>
          <cell r="F43" t="str">
            <v>D26</v>
          </cell>
        </row>
        <row r="44">
          <cell r="C44" t="str">
            <v>Gas supply (including LPG and CNG)</v>
          </cell>
          <cell r="D44" t="str">
            <v>D362</v>
          </cell>
          <cell r="E44" t="str">
            <v xml:space="preserve">D27      </v>
          </cell>
          <cell r="F44" t="str">
            <v>D27</v>
          </cell>
        </row>
        <row r="45">
          <cell r="C45" t="str">
            <v>Water supply, sewerage and drainage services</v>
          </cell>
          <cell r="D45" t="str">
            <v>D37</v>
          </cell>
          <cell r="E45" t="str">
            <v xml:space="preserve">D28      </v>
          </cell>
          <cell r="F45" t="str">
            <v>D28|D29</v>
          </cell>
        </row>
        <row r="46">
          <cell r="C46" t="str">
            <v>Construction</v>
          </cell>
          <cell r="D46" t="str">
            <v>E</v>
          </cell>
          <cell r="E46" t="str">
            <v xml:space="preserve">E        </v>
          </cell>
          <cell r="F46" t="str">
            <v>E</v>
          </cell>
        </row>
        <row r="47">
          <cell r="B47" t="str">
            <v>Sub-total</v>
          </cell>
          <cell r="G47">
            <v>0</v>
          </cell>
          <cell r="H47">
            <v>0</v>
          </cell>
          <cell r="J47">
            <v>0</v>
          </cell>
        </row>
        <row r="48">
          <cell r="B48" t="str">
            <v>Commercial Deliveries</v>
          </cell>
        </row>
        <row r="49">
          <cell r="B49" t="str">
            <v>Commercial Services</v>
          </cell>
          <cell r="C49" t="str">
            <v>Wholesale and retail trade</v>
          </cell>
          <cell r="D49" t="str">
            <v xml:space="preserve">F-G </v>
          </cell>
          <cell r="E49" t="str">
            <v xml:space="preserve">F-G      </v>
          </cell>
          <cell r="F49" t="str">
            <v>F|G</v>
          </cell>
        </row>
        <row r="50">
          <cell r="C50" t="str">
            <v>Accommodation and food services</v>
          </cell>
          <cell r="D50" t="str">
            <v>H</v>
          </cell>
          <cell r="E50" t="str">
            <v xml:space="preserve">H        </v>
          </cell>
          <cell r="F50" t="str">
            <v>H</v>
          </cell>
        </row>
        <row r="51">
          <cell r="B51" t="str">
            <v>Transport, storage and postal services</v>
          </cell>
          <cell r="C51" t="str">
            <v>Transport, storage and postal services</v>
          </cell>
          <cell r="D51" t="str">
            <v>I</v>
          </cell>
          <cell r="E51" t="str">
            <v xml:space="preserve">I        </v>
          </cell>
          <cell r="F51" t="str">
            <v>I</v>
          </cell>
        </row>
        <row r="52">
          <cell r="B52" t="str">
            <v>Other services</v>
          </cell>
          <cell r="C52" t="str">
            <v>Information media and telecommunications</v>
          </cell>
          <cell r="D52" t="str">
            <v>J</v>
          </cell>
          <cell r="E52" t="str">
            <v xml:space="preserve">J        </v>
          </cell>
          <cell r="F52" t="str">
            <v>J</v>
          </cell>
        </row>
        <row r="53">
          <cell r="C53" t="str">
            <v>Financial, property, hiring, professional and administrative services</v>
          </cell>
          <cell r="D53" t="str">
            <v>K, L</v>
          </cell>
          <cell r="E53" t="str">
            <v xml:space="preserve">K-N      </v>
          </cell>
          <cell r="F53" t="str">
            <v>K|L|M|N</v>
          </cell>
        </row>
        <row r="54">
          <cell r="C54" t="str">
            <v>Public administration and safety</v>
          </cell>
          <cell r="D54" t="str">
            <v>M</v>
          </cell>
          <cell r="E54" t="str">
            <v xml:space="preserve">O        </v>
          </cell>
          <cell r="F54" t="str">
            <v>O</v>
          </cell>
        </row>
        <row r="55">
          <cell r="C55" t="str">
            <v>Education and training</v>
          </cell>
          <cell r="D55" t="str">
            <v>N</v>
          </cell>
          <cell r="E55" t="str">
            <v xml:space="preserve">P        </v>
          </cell>
          <cell r="F55" t="str">
            <v>P</v>
          </cell>
        </row>
        <row r="56">
          <cell r="C56" t="str">
            <v>Health care and social assistance</v>
          </cell>
          <cell r="D56" t="str">
            <v>O</v>
          </cell>
          <cell r="E56" t="str">
            <v xml:space="preserve">Q        </v>
          </cell>
          <cell r="F56" t="str">
            <v>Q</v>
          </cell>
        </row>
        <row r="57">
          <cell r="C57" t="str">
            <v xml:space="preserve">Arts, recreational and other services </v>
          </cell>
          <cell r="D57" t="str">
            <v>P, Q</v>
          </cell>
          <cell r="E57" t="str">
            <v xml:space="preserve">R-S      </v>
          </cell>
          <cell r="F57" t="str">
            <v>R|S|T</v>
          </cell>
        </row>
        <row r="58">
          <cell r="B58" t="str">
            <v>Sub-total</v>
          </cell>
          <cell r="D58" t="str">
            <v>Commercial Sub-total</v>
          </cell>
          <cell r="G58">
            <v>0</v>
          </cell>
          <cell r="H58">
            <v>0</v>
          </cell>
          <cell r="J58">
            <v>0</v>
          </cell>
        </row>
        <row r="59">
          <cell r="B59" t="str">
            <v>Residential Deliveries</v>
          </cell>
        </row>
        <row r="60">
          <cell r="B60" t="str">
            <v>Sub-total</v>
          </cell>
          <cell r="D60" t="str">
            <v>Commercial Sub-total</v>
          </cell>
          <cell r="F60" t="str">
            <v>RES</v>
          </cell>
        </row>
      </sheetData>
      <sheetData sheetId="3">
        <row r="20">
          <cell r="A20" t="str">
            <v>bdgcounter</v>
          </cell>
        </row>
      </sheetData>
      <sheetData sheetId="4"/>
      <sheetData sheetId="5"/>
      <sheetData sheetId="6" refreshError="1"/>
      <sheetData sheetId="7">
        <row r="1">
          <cell r="A1" t="str">
            <v>Select Retailer</v>
          </cell>
          <cell r="B1" t="str">
            <v>Select Station Name</v>
          </cell>
          <cell r="D1" t="str">
            <v>Select Company</v>
          </cell>
        </row>
        <row r="2">
          <cell r="A2" t="str">
            <v>Bay of Plenty Energy</v>
          </cell>
          <cell r="B2" t="str">
            <v>Addington</v>
          </cell>
          <cell r="D2" t="str">
            <v>Alpine Energy Limited</v>
          </cell>
        </row>
        <row r="3">
          <cell r="A3" t="str">
            <v>Bosco Connect Ltd</v>
          </cell>
          <cell r="B3" t="str">
            <v>Aluminium Diecasting Ltd</v>
          </cell>
          <cell r="D3" t="str">
            <v>Aurora Energy</v>
          </cell>
        </row>
        <row r="4">
          <cell r="A4" t="str">
            <v>Contact Energy</v>
          </cell>
          <cell r="B4" t="str">
            <v>Anchor Products</v>
          </cell>
          <cell r="D4" t="str">
            <v>Buller Electricity Ltd</v>
          </cell>
        </row>
        <row r="5">
          <cell r="A5" t="str">
            <v>Energy Online</v>
          </cell>
          <cell r="B5" t="str">
            <v>Aniwhenua</v>
          </cell>
          <cell r="D5" t="str">
            <v>Centralines Limited</v>
          </cell>
        </row>
        <row r="6">
          <cell r="A6" t="str">
            <v>Genesis Energy</v>
          </cell>
          <cell r="B6" t="str">
            <v>Ballance Agri</v>
          </cell>
          <cell r="D6" t="str">
            <v>Counties Power Limited</v>
          </cell>
        </row>
        <row r="7">
          <cell r="A7" t="str">
            <v>King Country Energy</v>
          </cell>
          <cell r="B7" t="str">
            <v>Bay Milk Edgecumbe</v>
          </cell>
          <cell r="D7" t="str">
            <v>Eastland Network Ltd</v>
          </cell>
        </row>
        <row r="8">
          <cell r="A8" t="str">
            <v>Meridian</v>
          </cell>
          <cell r="B8" t="str">
            <v>Blue Mountain Lumber</v>
          </cell>
          <cell r="D8" t="str">
            <v>Electra Ltd</v>
          </cell>
        </row>
        <row r="9">
          <cell r="A9" t="str">
            <v>Mighty River Power</v>
          </cell>
          <cell r="B9" t="str">
            <v>Bombay</v>
          </cell>
          <cell r="D9" t="str">
            <v>Electricity Ashburton Limited</v>
          </cell>
        </row>
        <row r="10">
          <cell r="A10" t="str">
            <v>Nova Energy</v>
          </cell>
          <cell r="B10" t="str">
            <v>Brooklyn Power Station</v>
          </cell>
          <cell r="D10" t="str">
            <v>Electricity Invercargill Limited</v>
          </cell>
        </row>
        <row r="11">
          <cell r="A11" t="str">
            <v>NZ Energy Ltd</v>
          </cell>
          <cell r="B11" t="str">
            <v>Chathams Wind</v>
          </cell>
          <cell r="D11" t="str">
            <v>Horizon Energy Distribution Ltd</v>
          </cell>
        </row>
        <row r="12">
          <cell r="A12" t="str">
            <v>Pulse Energy</v>
          </cell>
          <cell r="B12" t="str">
            <v>Christchurch Hospital Campus</v>
          </cell>
          <cell r="D12" t="str">
            <v>MainPower NZ Ltd</v>
          </cell>
        </row>
        <row r="13">
          <cell r="A13" t="str">
            <v>Simply Energy</v>
          </cell>
          <cell r="B13" t="str">
            <v>Cleardale</v>
          </cell>
          <cell r="D13" t="str">
            <v>Marlborough Lines Ltd</v>
          </cell>
        </row>
        <row r="14">
          <cell r="A14" t="str">
            <v>TrustPower</v>
          </cell>
          <cell r="B14" t="str">
            <v>Deep Stream</v>
          </cell>
          <cell r="D14" t="str">
            <v>Network Tasman Limited</v>
          </cell>
        </row>
        <row r="15">
          <cell r="B15" t="str">
            <v>Dillmans</v>
          </cell>
          <cell r="D15" t="str">
            <v>Network Waitaki Limited</v>
          </cell>
        </row>
        <row r="16">
          <cell r="B16" t="str">
            <v>Falls Dam</v>
          </cell>
          <cell r="D16" t="str">
            <v>Northpower</v>
          </cell>
        </row>
        <row r="17">
          <cell r="B17" t="str">
            <v>Forest Research</v>
          </cell>
          <cell r="D17" t="str">
            <v>Orion NZ Limited</v>
          </cell>
        </row>
        <row r="18">
          <cell r="B18" t="str">
            <v>Gisborne</v>
          </cell>
          <cell r="D18" t="str">
            <v>OtagoNet</v>
          </cell>
        </row>
        <row r="19">
          <cell r="B19" t="str">
            <v>Hampton Downs Landfill</v>
          </cell>
          <cell r="D19" t="str">
            <v>Powerco Limited</v>
          </cell>
        </row>
        <row r="20">
          <cell r="B20" t="str">
            <v>Hau Nui</v>
          </cell>
          <cell r="D20" t="str">
            <v>PowerNet</v>
          </cell>
        </row>
        <row r="21">
          <cell r="B21" t="str">
            <v>Highbank</v>
          </cell>
          <cell r="D21" t="str">
            <v>Scanpower Ltd</v>
          </cell>
        </row>
        <row r="22">
          <cell r="B22" t="str">
            <v>Hinemaiaia A</v>
          </cell>
          <cell r="D22" t="str">
            <v>The Lines Company Limited</v>
          </cell>
        </row>
        <row r="23">
          <cell r="B23" t="str">
            <v>Hinemaiaia B</v>
          </cell>
          <cell r="D23" t="str">
            <v>The Power Company Ltd</v>
          </cell>
        </row>
        <row r="24">
          <cell r="B24" t="str">
            <v>Hinemaiaia C</v>
          </cell>
          <cell r="D24" t="str">
            <v>Top Energy Limited</v>
          </cell>
        </row>
        <row r="25">
          <cell r="B25" t="str">
            <v>Horseshoe Bend</v>
          </cell>
          <cell r="D25" t="str">
            <v>Unison Networks Ltd</v>
          </cell>
        </row>
        <row r="26">
          <cell r="B26" t="str">
            <v>Horseshoe Bend Wind</v>
          </cell>
          <cell r="D26" t="str">
            <v>Vector Lines Limited</v>
          </cell>
        </row>
        <row r="27">
          <cell r="B27" t="str">
            <v>Iwitahi</v>
          </cell>
          <cell r="D27" t="str">
            <v>Waipa Networks Limited</v>
          </cell>
        </row>
        <row r="28">
          <cell r="B28" t="str">
            <v>Jackson Estate</v>
          </cell>
          <cell r="D28" t="str">
            <v>WEL Networks Ltd</v>
          </cell>
        </row>
        <row r="29">
          <cell r="B29" t="str">
            <v>Kaimai 5</v>
          </cell>
          <cell r="D29" t="str">
            <v>Wellington Electricity Lines</v>
          </cell>
        </row>
        <row r="30">
          <cell r="B30" t="str">
            <v>Kawerau - BOP</v>
          </cell>
          <cell r="D30" t="str">
            <v>Westpower Limited</v>
          </cell>
        </row>
        <row r="31">
          <cell r="B31" t="str">
            <v>Kawerau - KA24</v>
          </cell>
          <cell r="D31" t="str">
            <v>Transpower New Zealand Limited</v>
          </cell>
        </row>
        <row r="32">
          <cell r="B32" t="str">
            <v>Kumara</v>
          </cell>
        </row>
        <row r="33">
          <cell r="B33" t="str">
            <v>Kuratau</v>
          </cell>
        </row>
        <row r="34">
          <cell r="B34" t="str">
            <v>Lloyd Mandeno</v>
          </cell>
        </row>
        <row r="35">
          <cell r="B35" t="str">
            <v>Lower Mangapapa</v>
          </cell>
        </row>
        <row r="36">
          <cell r="B36" t="str">
            <v>Mangatawhiri</v>
          </cell>
        </row>
        <row r="37">
          <cell r="B37" t="str">
            <v>Mangorei</v>
          </cell>
        </row>
        <row r="38">
          <cell r="B38" t="str">
            <v>Marlborough Lines Diesel</v>
          </cell>
        </row>
        <row r="39">
          <cell r="B39" t="str">
            <v>Montalto</v>
          </cell>
        </row>
        <row r="40">
          <cell r="B40" t="str">
            <v>Motukawa</v>
          </cell>
        </row>
        <row r="41">
          <cell r="B41" t="str">
            <v>Mud House</v>
          </cell>
        </row>
        <row r="42">
          <cell r="B42" t="str">
            <v>Onekaka</v>
          </cell>
        </row>
        <row r="43">
          <cell r="B43" t="str">
            <v>Opuha</v>
          </cell>
        </row>
        <row r="44">
          <cell r="B44" t="str">
            <v>Opunake</v>
          </cell>
        </row>
        <row r="45">
          <cell r="B45" t="str">
            <v>Orion Diesel</v>
          </cell>
        </row>
        <row r="46">
          <cell r="B46" t="str">
            <v>Pacific Steel</v>
          </cell>
        </row>
        <row r="47">
          <cell r="B47" t="str">
            <v>Paerau</v>
          </cell>
        </row>
        <row r="48">
          <cell r="B48" t="str">
            <v>Wairere Falls</v>
          </cell>
        </row>
        <row r="49">
          <cell r="B49" t="str">
            <v>Watercare Mangere</v>
          </cell>
        </row>
        <row r="50">
          <cell r="B50" t="str">
            <v>Wellington Hospital</v>
          </cell>
        </row>
        <row r="51">
          <cell r="B51" t="str">
            <v>White Hill</v>
          </cell>
        </row>
        <row r="52">
          <cell r="B52" t="str">
            <v>Whitford Landfill</v>
          </cell>
        </row>
        <row r="53">
          <cell r="B53" t="str">
            <v>Wye Creek</v>
          </cell>
        </row>
      </sheetData>
      <sheetData sheetId="8">
        <row r="1">
          <cell r="A1" t="str">
            <v xml:space="preserve">A01,A05  </v>
          </cell>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row r="1">
          <cell r="A1" t="str">
            <v>line</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finitions"/>
      <sheetName val="S11a.Capex Forecast"/>
      <sheetName val="S11b.Opex Forecast"/>
      <sheetName val="Opex forecast"/>
      <sheetName val="S12a. Asset Condition"/>
      <sheetName val="S12b.Capacity Forecast"/>
      <sheetName val="S12c.Demand Forecast"/>
      <sheetName val="S12d.Reliability Forecast"/>
      <sheetName val="MP1 Technical Information"/>
      <sheetName val="MP3 Price &amp; Quality"/>
      <sheetName val="AM1 AMP variance"/>
      <sheetName val="Load Growth"/>
      <sheetName val="D2_DistributedGeneration"/>
      <sheetName val="Customers"/>
      <sheetName val="S12b.Capacity Forecast BC"/>
      <sheetName val="Capex Forecast"/>
      <sheetName val="Pole condition"/>
      <sheetName val="10 Year Budget"/>
      <sheetName val="Business Support"/>
      <sheetName val="System Operations and Net Suppo"/>
      <sheetName val="AM1 2012"/>
    </sheetNames>
    <sheetDataSet>
      <sheetData sheetId="0" refreshError="1"/>
      <sheetData sheetId="1" refreshError="1"/>
      <sheetData sheetId="2">
        <row r="8">
          <cell r="H8" t="str">
            <v>2012/13</v>
          </cell>
        </row>
        <row r="80">
          <cell r="F80" t="str">
            <v>Subtransmission</v>
          </cell>
        </row>
        <row r="81">
          <cell r="F81" t="str">
            <v>Zone substations</v>
          </cell>
        </row>
        <row r="82">
          <cell r="F82" t="str">
            <v>Distribution and LV lines</v>
          </cell>
        </row>
        <row r="83">
          <cell r="F83" t="str">
            <v>Distribution and LV cables</v>
          </cell>
        </row>
        <row r="84">
          <cell r="F84" t="str">
            <v>Distribution substations and transformers</v>
          </cell>
        </row>
        <row r="85">
          <cell r="F85" t="str">
            <v>Distribution switchgear</v>
          </cell>
        </row>
        <row r="86">
          <cell r="F86" t="str">
            <v>Other network assets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4">
          <cell r="E24">
            <v>0</v>
          </cell>
        </row>
      </sheetData>
      <sheetData sheetId="12" refreshError="1"/>
      <sheetData sheetId="13">
        <row r="20">
          <cell r="A20" t="str">
            <v>bdgcounter</v>
          </cell>
        </row>
        <row r="21">
          <cell r="A21" t="str">
            <v/>
          </cell>
        </row>
        <row r="22">
          <cell r="A22" t="str">
            <v/>
          </cell>
        </row>
        <row r="23">
          <cell r="A23" t="str">
            <v/>
          </cell>
        </row>
        <row r="24">
          <cell r="A24" t="str">
            <v/>
          </cell>
        </row>
        <row r="25">
          <cell r="A25" t="str">
            <v/>
          </cell>
        </row>
        <row r="26">
          <cell r="A26" t="str">
            <v/>
          </cell>
        </row>
        <row r="33">
          <cell r="A33" t="str">
            <v>sdgcounter</v>
          </cell>
        </row>
        <row r="34">
          <cell r="A34" t="str">
            <v>sdgcounter</v>
          </cell>
        </row>
        <row r="35">
          <cell r="A35" t="str">
            <v>sdgcounter</v>
          </cell>
        </row>
      </sheetData>
      <sheetData sheetId="14" refreshError="1"/>
      <sheetData sheetId="15" refreshError="1"/>
      <sheetData sheetId="16">
        <row r="127">
          <cell r="D127" t="str">
            <v>Overhead Lines, new, refurbished &amp; upgraded</v>
          </cell>
        </row>
      </sheetData>
      <sheetData sheetId="17" refreshError="1"/>
      <sheetData sheetId="18">
        <row r="31">
          <cell r="B31" t="str">
            <v>Information Technology</v>
          </cell>
        </row>
      </sheetData>
      <sheetData sheetId="19" refreshError="1"/>
      <sheetData sheetId="20">
        <row r="19">
          <cell r="C19">
            <v>1700</v>
          </cell>
        </row>
      </sheetData>
      <sheetData sheetId="21">
        <row r="11">
          <cell r="E11">
            <v>6339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1_ExistingPlant"/>
      <sheetName val="A2_FuturePlant"/>
      <sheetName val="Notes"/>
      <sheetName val="Selections"/>
      <sheetName val="Module1"/>
    </sheetNames>
    <sheetDataSet>
      <sheetData sheetId="0" refreshError="1"/>
      <sheetData sheetId="1" refreshError="1"/>
      <sheetData sheetId="2" refreshError="1"/>
      <sheetData sheetId="3" refreshError="1"/>
      <sheetData sheetId="4" refreshError="1"/>
      <sheetData sheetId="5">
        <row r="3">
          <cell r="B3" t="str">
            <v>Hydro</v>
          </cell>
        </row>
        <row r="4">
          <cell r="B4" t="str">
            <v>Geothermal</v>
          </cell>
        </row>
        <row r="5">
          <cell r="B5" t="str">
            <v>Wind</v>
          </cell>
        </row>
        <row r="6">
          <cell r="B6" t="str">
            <v>Coal - Lignite</v>
          </cell>
        </row>
        <row r="7">
          <cell r="B7" t="str">
            <v>Coal - Sub bituminous</v>
          </cell>
        </row>
        <row r="8">
          <cell r="B8" t="str">
            <v>Diesel</v>
          </cell>
        </row>
        <row r="9">
          <cell r="B9" t="str">
            <v>Fuel Oil</v>
          </cell>
        </row>
        <row r="10">
          <cell r="B10" t="str">
            <v>Gas</v>
          </cell>
        </row>
        <row r="11">
          <cell r="B11" t="str">
            <v>Landfill Biogas</v>
          </cell>
        </row>
        <row r="12">
          <cell r="B12" t="str">
            <v>Sewage Biogas</v>
          </cell>
        </row>
        <row r="13">
          <cell r="B13" t="str">
            <v xml:space="preserve">Waste Heat </v>
          </cell>
        </row>
        <row r="14">
          <cell r="B14" t="str">
            <v>Woody Biomass</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List"/>
    </sheetNames>
    <sheetDataSet>
      <sheetData sheetId="0"/>
      <sheetData sheetId="1">
        <row r="4">
          <cell r="E4" t="str">
            <v>Role</v>
          </cell>
        </row>
        <row r="5">
          <cell r="B5" t="str">
            <v>Andrea Rankin</v>
          </cell>
          <cell r="E5" t="str">
            <v>Advice</v>
          </cell>
        </row>
        <row r="6">
          <cell r="B6" t="str">
            <v>Andrew McMillian</v>
          </cell>
          <cell r="E6" t="str">
            <v>Audit</v>
          </cell>
        </row>
        <row r="7">
          <cell r="B7" t="str">
            <v>Andrew Tombs</v>
          </cell>
          <cell r="E7" t="str">
            <v>Approval</v>
          </cell>
        </row>
        <row r="8">
          <cell r="B8" t="str">
            <v>Thomas Oldfield</v>
          </cell>
          <cell r="E8" t="str">
            <v>Report creation</v>
          </cell>
        </row>
        <row r="9">
          <cell r="B9" t="str">
            <v>Board</v>
          </cell>
          <cell r="E9" t="str">
            <v>Data collation</v>
          </cell>
        </row>
        <row r="10">
          <cell r="B10" t="str">
            <v>External</v>
          </cell>
          <cell r="E10" t="str">
            <v>Data confirmation</v>
          </cell>
        </row>
        <row r="11">
          <cell r="B11" t="str">
            <v>Jonathan Aldworth</v>
          </cell>
          <cell r="E11" t="str">
            <v>Drafting</v>
          </cell>
        </row>
        <row r="12">
          <cell r="B12" t="str">
            <v>Michael Boorer</v>
          </cell>
          <cell r="E12" t="str">
            <v>Planning &amp; scoping</v>
          </cell>
        </row>
        <row r="13">
          <cell r="B13" t="str">
            <v>Sara Carter</v>
          </cell>
          <cell r="E13" t="str">
            <v>Review</v>
          </cell>
        </row>
        <row r="14">
          <cell r="B14" t="str">
            <v>Team</v>
          </cell>
          <cell r="E14" t="str">
            <v>Project manager</v>
          </cell>
        </row>
        <row r="15">
          <cell r="B15" t="str">
            <v>Paul Christie</v>
          </cell>
          <cell r="E15" t="str">
            <v>Sign-off</v>
          </cell>
        </row>
        <row r="16">
          <cell r="B16" t="str">
            <v>Tony Pieromaldi</v>
          </cell>
          <cell r="E16" t="str">
            <v>Support</v>
          </cell>
        </row>
        <row r="17">
          <cell r="B17" t="str">
            <v>Yujie Long</v>
          </cell>
          <cell r="E17" t="str">
            <v>Training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opy"/>
      <sheetName val="Low Priority"/>
      <sheetName val="High Priority"/>
      <sheetName val="Pivot Table"/>
      <sheetName val="OH to UG projects"/>
    </sheetNames>
    <sheetDataSet>
      <sheetData sheetId="0">
        <row r="186">
          <cell r="D186" t="str">
            <v>Subtransmission</v>
          </cell>
        </row>
        <row r="187">
          <cell r="D187" t="str">
            <v>Zone substations</v>
          </cell>
        </row>
        <row r="188">
          <cell r="D188" t="str">
            <v>Distribution and LV lines</v>
          </cell>
        </row>
        <row r="189">
          <cell r="D189" t="str">
            <v>Distribution and LV cables</v>
          </cell>
        </row>
        <row r="190">
          <cell r="D190" t="str">
            <v>Distribution substations and transformers</v>
          </cell>
        </row>
        <row r="191">
          <cell r="D191" t="str">
            <v>Distribution switchgear</v>
          </cell>
        </row>
        <row r="192">
          <cell r="D192" t="str">
            <v>Other network assets</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c 1"/>
      <sheetName val="Charts Sc 3"/>
      <sheetName val="Scen 1"/>
      <sheetName val="Scen 3"/>
      <sheetName val="Summary Tables"/>
      <sheetName val="15_16AB"/>
      <sheetName val="15_16AB IHD"/>
      <sheetName val="DLC Tables"/>
      <sheetName val="Charts DLC"/>
      <sheetName val="DLC Data"/>
      <sheetName val="Summary Tables (NMI)"/>
      <sheetName val="Nation (2)"/>
      <sheetName val="Nation"/>
      <sheetName val="NSW"/>
      <sheetName val="ACT"/>
      <sheetName val="SA"/>
      <sheetName val="QLD"/>
      <sheetName val="WA"/>
      <sheetName val="NT"/>
      <sheetName val="VIC"/>
      <sheetName val="TAS"/>
      <sheetName val="NSW 1"/>
      <sheetName val="16C"/>
      <sheetName val="ACT 1"/>
      <sheetName val="SA 1"/>
      <sheetName val="QLD 1"/>
      <sheetName val="WA 1"/>
      <sheetName val="NT 1"/>
      <sheetName val="VIC 1"/>
      <sheetName val="TAS 1"/>
      <sheetName val="NSW 2"/>
      <sheetName val="ACT 2"/>
      <sheetName val="SA 2"/>
      <sheetName val="QLD 2"/>
      <sheetName val="WA 2"/>
      <sheetName val="VIC 2"/>
      <sheetName val="NT 2"/>
      <sheetName val="TAS 2"/>
      <sheetName val="NSW 4"/>
      <sheetName val="ACT 4"/>
      <sheetName val="SA 4"/>
      <sheetName val="QLD 4"/>
      <sheetName val="WA 4"/>
      <sheetName val="NT 4"/>
      <sheetName val="VIC 4"/>
      <sheetName val="TAS 4"/>
      <sheetName val="NSW 3"/>
      <sheetName val="SA 3"/>
      <sheetName val="QLD 3"/>
      <sheetName val="WA 3"/>
      <sheetName val="NT 3"/>
      <sheetName val="VIC 3"/>
      <sheetName val="KPMG =&gt;"/>
      <sheetName val="Hedging"/>
      <sheetName val="CRA =&gt;"/>
      <sheetName val="Deferrals"/>
      <sheetName val="NEM"/>
      <sheetName val="State"/>
      <sheetName val="NERA =&gt;"/>
      <sheetName val="pool pumps"/>
      <sheetName val="Cost AC"/>
      <sheetName val="AC Takeup"/>
      <sheetName val="Meter costs"/>
      <sheetName val="Core CS"/>
      <sheetName val="15_16AB CS"/>
      <sheetName val="16C CS"/>
      <sheetName val="CS 3"/>
      <sheetName val="Phil =&gt;"/>
      <sheetName val="Sum Urb, Rural"/>
      <sheetName val="Instal Costs"/>
      <sheetName val="C-Factual Accum Low"/>
      <sheetName val="C-Factual Accum High"/>
      <sheetName val="C-Factual Interval Low"/>
      <sheetName val="C-Factual Interval High"/>
      <sheetName val="On going instal cost"/>
      <sheetName val="Assumpt &amp; inputs"/>
      <sheetName val="NERA manipulation"/>
      <sheetName val="NERA manipulation (Interval)"/>
      <sheetName val="EMCa =&gt;"/>
      <sheetName val="Trans Costs 1"/>
      <sheetName val="Oper Costs 1"/>
      <sheetName val="Refresh Costs 1"/>
      <sheetName val="Trans Costs 2a"/>
      <sheetName val="Oper Costs 2a"/>
      <sheetName val="Refresh Costs 2a"/>
      <sheetName val="Trans Costs 2b"/>
      <sheetName val="Oper Costs 2b"/>
      <sheetName val="Refresh Costs 2b"/>
      <sheetName val="Costs Sc 3"/>
      <sheetName val="Trans Costs 4"/>
      <sheetName val="Oper Costs 4"/>
      <sheetName val="Refresh Costs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zoomScale="85" zoomScaleNormal="85" zoomScaleSheetLayoutView="80" workbookViewId="0">
      <selection activeCell="G7" sqref="G7"/>
    </sheetView>
  </sheetViews>
  <sheetFormatPr defaultColWidth="9.140625" defaultRowHeight="12.75"/>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c r="A1" s="11"/>
      <c r="B1" s="12"/>
      <c r="C1" s="12"/>
      <c r="D1" s="13"/>
      <c r="E1"/>
      <c r="F1"/>
      <c r="G1"/>
    </row>
    <row r="2" spans="1:7" ht="236.25" customHeight="1">
      <c r="A2" s="30"/>
      <c r="B2" s="5"/>
      <c r="C2" s="5"/>
      <c r="D2" s="14"/>
      <c r="E2"/>
      <c r="F2"/>
      <c r="G2"/>
    </row>
    <row r="3" spans="1:7" ht="23.25">
      <c r="A3" s="31" t="s">
        <v>10</v>
      </c>
      <c r="B3" s="8"/>
      <c r="C3" s="8"/>
      <c r="D3" s="15"/>
      <c r="E3"/>
      <c r="F3"/>
      <c r="G3"/>
    </row>
    <row r="4" spans="1:7" ht="27.75" customHeight="1">
      <c r="A4" s="31" t="s">
        <v>579</v>
      </c>
      <c r="B4" s="8"/>
      <c r="C4" s="8"/>
      <c r="D4" s="15"/>
      <c r="E4"/>
      <c r="F4"/>
      <c r="G4"/>
    </row>
    <row r="5" spans="1:7" ht="27.75" customHeight="1">
      <c r="A5" s="31" t="s">
        <v>0</v>
      </c>
      <c r="B5" s="8"/>
      <c r="C5" s="8"/>
      <c r="D5" s="15"/>
      <c r="E5"/>
      <c r="F5"/>
      <c r="G5"/>
    </row>
    <row r="6" spans="1:7" ht="21">
      <c r="A6" s="32" t="s">
        <v>602</v>
      </c>
      <c r="B6" s="8"/>
      <c r="C6" s="8"/>
      <c r="D6" s="15"/>
      <c r="E6"/>
      <c r="F6"/>
      <c r="G6"/>
    </row>
    <row r="7" spans="1:7" ht="60" customHeight="1">
      <c r="A7" s="48"/>
      <c r="B7" s="8"/>
      <c r="C7" s="8"/>
      <c r="D7" s="15"/>
      <c r="E7"/>
      <c r="F7"/>
      <c r="G7"/>
    </row>
    <row r="8" spans="1:7" ht="15" customHeight="1">
      <c r="A8" s="30"/>
      <c r="B8" s="23" t="s">
        <v>8</v>
      </c>
      <c r="C8" s="90" t="s">
        <v>609</v>
      </c>
      <c r="D8" s="16"/>
      <c r="E8"/>
      <c r="F8"/>
      <c r="G8"/>
    </row>
    <row r="9" spans="1:7" ht="3" customHeight="1">
      <c r="A9" s="30"/>
      <c r="B9" s="5"/>
      <c r="C9" s="5"/>
      <c r="D9" s="14"/>
      <c r="E9"/>
      <c r="F9"/>
      <c r="G9"/>
    </row>
    <row r="10" spans="1:7" ht="15" customHeight="1">
      <c r="A10" s="30"/>
      <c r="B10" s="23" t="s">
        <v>9</v>
      </c>
      <c r="C10" s="88">
        <v>41729</v>
      </c>
      <c r="D10" s="14"/>
      <c r="E10"/>
      <c r="F10"/>
      <c r="G10"/>
    </row>
    <row r="11" spans="1:7" ht="3" customHeight="1">
      <c r="A11" s="30"/>
      <c r="B11" s="5"/>
      <c r="C11" s="89"/>
      <c r="D11" s="14"/>
      <c r="E11"/>
      <c r="F11"/>
      <c r="G11"/>
    </row>
    <row r="12" spans="1:7" ht="15" customHeight="1">
      <c r="A12" s="30"/>
      <c r="B12" s="23" t="s">
        <v>589</v>
      </c>
      <c r="C12" s="88">
        <v>41730</v>
      </c>
      <c r="D12" s="14"/>
      <c r="E12"/>
      <c r="F12"/>
      <c r="G12"/>
    </row>
    <row r="13" spans="1:7" ht="15" customHeight="1">
      <c r="A13" s="30"/>
      <c r="B13" s="29"/>
      <c r="C13" s="29"/>
      <c r="D13" s="14"/>
      <c r="E13"/>
      <c r="F13"/>
      <c r="G13"/>
    </row>
    <row r="14" spans="1:7" ht="15" customHeight="1">
      <c r="A14" s="30"/>
      <c r="B14" s="29"/>
      <c r="C14" s="29"/>
      <c r="D14" s="15"/>
      <c r="E14"/>
      <c r="F14"/>
      <c r="G14"/>
    </row>
    <row r="15" spans="1:7" ht="15" customHeight="1">
      <c r="A15" s="33" t="s">
        <v>592</v>
      </c>
      <c r="B15" s="250"/>
      <c r="C15" s="8"/>
      <c r="D15" s="15"/>
      <c r="E15" s="45"/>
      <c r="F15" s="45"/>
      <c r="G15" s="45"/>
    </row>
    <row r="16" spans="1:7">
      <c r="A16" s="33" t="s">
        <v>601</v>
      </c>
      <c r="B16" s="8"/>
      <c r="C16" s="8"/>
      <c r="D16" s="15"/>
      <c r="E16"/>
      <c r="F16"/>
      <c r="G16"/>
    </row>
    <row r="17" spans="1:7" ht="39.950000000000003" customHeight="1">
      <c r="A17" s="17"/>
      <c r="B17" s="18"/>
      <c r="C17" s="18"/>
      <c r="D17" s="19"/>
      <c r="E17"/>
      <c r="F17"/>
      <c r="G17"/>
    </row>
    <row r="18" spans="1:7">
      <c r="A18"/>
      <c r="B18"/>
      <c r="C18"/>
      <c r="D18"/>
      <c r="E18"/>
      <c r="F18"/>
      <c r="G18"/>
    </row>
    <row r="19" spans="1:7">
      <c r="A19"/>
      <c r="B19"/>
      <c r="C19"/>
      <c r="D19"/>
      <c r="E19"/>
      <c r="F19"/>
      <c r="G19"/>
    </row>
    <row r="20" spans="1:7">
      <c r="A20"/>
      <c r="B20"/>
      <c r="C20"/>
      <c r="D20"/>
      <c r="E20"/>
      <c r="F20"/>
      <c r="G20"/>
    </row>
    <row r="21" spans="1:7">
      <c r="A21"/>
      <c r="B21"/>
      <c r="C21"/>
      <c r="D21"/>
      <c r="E21"/>
      <c r="F21"/>
      <c r="G21"/>
    </row>
    <row r="22" spans="1:7">
      <c r="A22"/>
      <c r="B22"/>
      <c r="C22"/>
      <c r="D22"/>
      <c r="E22"/>
      <c r="F22"/>
      <c r="G22"/>
    </row>
    <row r="23" spans="1:7">
      <c r="A23"/>
      <c r="B23"/>
      <c r="C23"/>
      <c r="D23"/>
      <c r="E23"/>
      <c r="F23"/>
      <c r="G23"/>
    </row>
    <row r="24" spans="1:7">
      <c r="A24"/>
      <c r="B24"/>
      <c r="C24"/>
      <c r="D24"/>
      <c r="E24"/>
      <c r="F24"/>
      <c r="G24"/>
    </row>
    <row r="25" spans="1:7">
      <c r="A25"/>
      <c r="B25"/>
      <c r="C25"/>
      <c r="D25"/>
      <c r="E25"/>
      <c r="F25"/>
      <c r="G25"/>
    </row>
    <row r="26" spans="1:7">
      <c r="A26"/>
      <c r="B26"/>
      <c r="C26"/>
      <c r="D26"/>
      <c r="E26"/>
      <c r="F26"/>
      <c r="G26"/>
    </row>
    <row r="27" spans="1:7">
      <c r="A27"/>
      <c r="B27"/>
      <c r="C27"/>
      <c r="D27"/>
      <c r="E27"/>
      <c r="F27"/>
      <c r="G27"/>
    </row>
    <row r="28" spans="1:7">
      <c r="A28"/>
      <c r="B28"/>
      <c r="C28"/>
      <c r="D28"/>
      <c r="E28"/>
      <c r="F28"/>
      <c r="G28"/>
    </row>
    <row r="29" spans="1:7">
      <c r="A29"/>
      <c r="B29"/>
      <c r="C29"/>
      <c r="D29"/>
      <c r="E29"/>
      <c r="F29"/>
      <c r="G29"/>
    </row>
    <row r="30" spans="1:7">
      <c r="A30"/>
      <c r="B30"/>
      <c r="C30"/>
      <c r="D30"/>
      <c r="E30"/>
      <c r="F30"/>
      <c r="G30"/>
    </row>
    <row r="31" spans="1:7">
      <c r="A31"/>
      <c r="B31"/>
      <c r="C31"/>
      <c r="D31"/>
      <c r="E31"/>
      <c r="F31"/>
      <c r="G31"/>
    </row>
    <row r="32" spans="1:7">
      <c r="A32"/>
      <c r="B32"/>
      <c r="C32"/>
      <c r="D32"/>
      <c r="E32"/>
      <c r="F32"/>
      <c r="G32"/>
    </row>
    <row r="33" spans="1:7">
      <c r="A33"/>
      <c r="B33"/>
      <c r="C33"/>
      <c r="D33"/>
      <c r="E33"/>
      <c r="F33"/>
      <c r="G33"/>
    </row>
    <row r="34" spans="1:7">
      <c r="A34"/>
      <c r="B34"/>
      <c r="C34"/>
      <c r="D34"/>
      <c r="E34"/>
      <c r="F34"/>
      <c r="G34"/>
    </row>
    <row r="35" spans="1:7">
      <c r="A35"/>
      <c r="B35"/>
      <c r="C35"/>
      <c r="D35"/>
      <c r="E35"/>
      <c r="F35"/>
      <c r="G35"/>
    </row>
    <row r="36" spans="1:7">
      <c r="A36"/>
      <c r="B36"/>
      <c r="C36"/>
      <c r="D36"/>
      <c r="E36"/>
      <c r="F36"/>
      <c r="G36"/>
    </row>
    <row r="37" spans="1:7">
      <c r="A37"/>
      <c r="B37"/>
      <c r="C37"/>
      <c r="D37"/>
      <c r="E37"/>
      <c r="F37"/>
      <c r="G37"/>
    </row>
    <row r="38" spans="1:7">
      <c r="A38"/>
      <c r="B38"/>
      <c r="C38"/>
      <c r="D38"/>
      <c r="E38"/>
      <c r="F38"/>
      <c r="G38"/>
    </row>
    <row r="39" spans="1:7">
      <c r="A39"/>
      <c r="B39"/>
      <c r="C39"/>
      <c r="D39"/>
      <c r="E39"/>
      <c r="F39"/>
      <c r="G39"/>
    </row>
  </sheetData>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4"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fitToHeight="10" orientation="portrait" r:id="rId2"/>
  <headerFooter alignWithMargins="0">
    <oddHeader>&amp;C&amp;"Arial"&amp;10 Commerce Commission Information Disclosure Template</oddHeader>
    <oddFooter>&amp;L&amp;"Arial,Regular" &amp;P&amp;C&amp;"Arial,Regular" &amp;F&amp;R&amp;"Arial,Regular" &amp;A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249977111117893"/>
  </sheetPr>
  <dimension ref="A1:T746"/>
  <sheetViews>
    <sheetView showGridLines="0" zoomScaleNormal="100" zoomScaleSheetLayoutView="100" workbookViewId="0"/>
  </sheetViews>
  <sheetFormatPr defaultColWidth="9.140625" defaultRowHeight="12.75"/>
  <cols>
    <col min="1" max="1" width="18.7109375" style="50" customWidth="1"/>
    <col min="2" max="2" width="17.85546875" style="50" customWidth="1"/>
    <col min="3" max="3" width="31.7109375" style="50" customWidth="1"/>
    <col min="4" max="4" width="8.5703125" customWidth="1"/>
    <col min="5" max="5" width="41.42578125" customWidth="1"/>
    <col min="6" max="6" width="66.42578125" customWidth="1"/>
    <col min="7" max="9" width="52.7109375" customWidth="1"/>
    <col min="10" max="10" width="2.7109375" style="128" customWidth="1"/>
    <col min="11" max="11" width="3.7109375" style="101" customWidth="1"/>
    <col min="12" max="12" width="19.42578125" style="128" customWidth="1"/>
    <col min="13" max="13" width="17.85546875" style="128" customWidth="1"/>
    <col min="14" max="14" width="31.7109375" style="128" customWidth="1"/>
    <col min="15" max="19" width="38.7109375" customWidth="1"/>
    <col min="20" max="20" width="2.7109375" customWidth="1"/>
    <col min="21" max="16384" width="9.140625" style="43"/>
  </cols>
  <sheetData>
    <row r="1" spans="1:20" ht="15" customHeight="1">
      <c r="A1" s="70"/>
      <c r="B1" s="71"/>
      <c r="C1" s="71"/>
      <c r="D1" s="71"/>
      <c r="E1" s="71"/>
      <c r="F1" s="71"/>
      <c r="G1" s="71"/>
      <c r="H1" s="71"/>
      <c r="I1" s="71"/>
      <c r="J1" s="72"/>
      <c r="K1" s="136"/>
      <c r="L1" s="70"/>
      <c r="M1" s="71"/>
      <c r="N1" s="71"/>
      <c r="O1" s="71"/>
      <c r="P1" s="71"/>
      <c r="Q1" s="71"/>
      <c r="R1" s="71"/>
      <c r="S1" s="71"/>
      <c r="T1" s="72"/>
    </row>
    <row r="2" spans="1:20" ht="18" customHeight="1">
      <c r="A2" s="73"/>
      <c r="B2" s="152"/>
      <c r="C2" s="152"/>
      <c r="D2" s="152"/>
      <c r="E2" s="152"/>
      <c r="F2" s="152"/>
      <c r="G2" s="84" t="s">
        <v>8</v>
      </c>
      <c r="H2" s="332" t="str">
        <f>IF(NOT(ISBLANK(CoverSheet!$C$8)),CoverSheet!$C$8,"")</f>
        <v>Alpine Energy Limited</v>
      </c>
      <c r="I2" s="332"/>
      <c r="J2" s="332"/>
      <c r="K2" s="136"/>
      <c r="L2" s="73"/>
      <c r="M2" s="152"/>
      <c r="N2" s="152"/>
      <c r="O2" s="152"/>
      <c r="P2" s="152"/>
      <c r="Q2" s="84" t="s">
        <v>8</v>
      </c>
      <c r="R2" s="342" t="str">
        <f>$H$2</f>
        <v>Alpine Energy Limited</v>
      </c>
      <c r="S2" s="342"/>
      <c r="T2" s="64"/>
    </row>
    <row r="3" spans="1:20" ht="18" customHeight="1">
      <c r="A3" s="73"/>
      <c r="B3" s="152"/>
      <c r="C3" s="152"/>
      <c r="D3" s="152"/>
      <c r="E3" s="152"/>
      <c r="F3" s="152"/>
      <c r="G3" s="84" t="s">
        <v>244</v>
      </c>
      <c r="H3" s="333" t="str">
        <f>IF(ISNUMBER(CoverSheet!$C$12),TEXT(CoverSheet!$C$12,"_([$-1409]d mmmm yyyy;_(@")&amp;" –"&amp;TEXT(DATE(YEAR(CoverSheet!$C$12)+10,MONTH(CoverSheet!$C$12),DAY(CoverSheet!$C$12)-1),"_([$-1409]d mmmm yyyy;_(@"),"")</f>
        <v xml:space="preserve"> 1 April 2014 – 31 March 2024</v>
      </c>
      <c r="I3" s="334"/>
      <c r="J3" s="335"/>
      <c r="K3" s="136"/>
      <c r="L3" s="73"/>
      <c r="M3" s="152"/>
      <c r="N3" s="152"/>
      <c r="O3" s="152"/>
      <c r="P3" s="152"/>
      <c r="Q3" s="84" t="s">
        <v>244</v>
      </c>
      <c r="R3" s="352" t="str">
        <f>$H$3</f>
        <v xml:space="preserve"> 1 April 2014 – 31 March 2024</v>
      </c>
      <c r="S3" s="342"/>
      <c r="T3" s="64"/>
    </row>
    <row r="4" spans="1:20" ht="18" customHeight="1">
      <c r="A4" s="129"/>
      <c r="B4" s="152"/>
      <c r="C4" s="152"/>
      <c r="D4" s="152"/>
      <c r="E4" s="152"/>
      <c r="F4" s="152"/>
      <c r="G4" s="84" t="s">
        <v>243</v>
      </c>
      <c r="H4" s="353"/>
      <c r="I4" s="354"/>
      <c r="J4" s="64"/>
      <c r="K4" s="136"/>
      <c r="L4" s="129"/>
      <c r="M4" s="152"/>
      <c r="N4" s="152"/>
      <c r="O4" s="152"/>
      <c r="P4" s="152"/>
      <c r="Q4" s="84" t="s">
        <v>243</v>
      </c>
      <c r="R4" s="342" t="str">
        <f>IF($H$4="","",$H$4)</f>
        <v/>
      </c>
      <c r="S4" s="342"/>
      <c r="T4" s="64"/>
    </row>
    <row r="5" spans="1:20" s="102" customFormat="1" ht="21">
      <c r="A5" s="153" t="s">
        <v>462</v>
      </c>
      <c r="B5" s="152"/>
      <c r="C5" s="152"/>
      <c r="D5" s="152"/>
      <c r="E5" s="152"/>
      <c r="F5" s="152"/>
      <c r="G5" s="84"/>
      <c r="H5" s="84"/>
      <c r="I5" s="84"/>
      <c r="J5" s="64"/>
      <c r="K5" s="136"/>
      <c r="L5" s="153" t="s">
        <v>533</v>
      </c>
      <c r="M5" s="152"/>
      <c r="N5" s="152"/>
      <c r="O5" s="152"/>
      <c r="P5" s="152"/>
      <c r="Q5" s="152"/>
      <c r="R5" s="152"/>
      <c r="S5" s="84"/>
      <c r="T5" s="64"/>
    </row>
    <row r="6" spans="1:20" s="53" customFormat="1" ht="21" customHeight="1">
      <c r="A6" s="350" t="s">
        <v>461</v>
      </c>
      <c r="B6" s="351"/>
      <c r="C6" s="351"/>
      <c r="D6" s="351"/>
      <c r="E6" s="351"/>
      <c r="F6" s="351"/>
      <c r="G6" s="125"/>
      <c r="H6" s="125"/>
      <c r="I6" s="125"/>
      <c r="J6" s="85"/>
      <c r="K6" s="137"/>
      <c r="L6" s="135"/>
      <c r="M6" s="81"/>
      <c r="N6" s="81"/>
      <c r="O6" s="81"/>
      <c r="P6" s="81"/>
      <c r="Q6" s="81"/>
      <c r="R6" s="81"/>
      <c r="S6" s="81"/>
      <c r="T6" s="85"/>
    </row>
    <row r="7" spans="1:20" s="142" customFormat="1" ht="15" customHeight="1">
      <c r="A7" s="154" t="s">
        <v>223</v>
      </c>
      <c r="B7" s="154" t="s">
        <v>91</v>
      </c>
      <c r="C7" s="275" t="s">
        <v>92</v>
      </c>
      <c r="D7" s="154" t="s">
        <v>101</v>
      </c>
      <c r="E7" s="154" t="s">
        <v>222</v>
      </c>
      <c r="F7" s="154" t="s">
        <v>100</v>
      </c>
      <c r="G7" s="154" t="s">
        <v>98</v>
      </c>
      <c r="H7" s="154" t="s">
        <v>99</v>
      </c>
      <c r="I7" s="154" t="s">
        <v>198</v>
      </c>
      <c r="J7" s="140"/>
      <c r="K7" s="141"/>
      <c r="L7" s="154" t="s">
        <v>223</v>
      </c>
      <c r="M7" s="154" t="s">
        <v>91</v>
      </c>
      <c r="N7" s="274" t="s">
        <v>92</v>
      </c>
      <c r="O7" s="154" t="s">
        <v>93</v>
      </c>
      <c r="P7" s="154" t="s">
        <v>94</v>
      </c>
      <c r="Q7" s="154" t="s">
        <v>95</v>
      </c>
      <c r="R7" s="154" t="s">
        <v>96</v>
      </c>
      <c r="S7" s="154" t="s">
        <v>97</v>
      </c>
      <c r="T7" s="140"/>
    </row>
    <row r="8" spans="1:20" s="146" customFormat="1" ht="161.25" customHeight="1">
      <c r="A8" s="145">
        <v>3</v>
      </c>
      <c r="B8" s="138" t="s">
        <v>102</v>
      </c>
      <c r="C8" s="277" t="s">
        <v>103</v>
      </c>
      <c r="D8" s="307">
        <v>3</v>
      </c>
      <c r="E8" s="267" t="s">
        <v>610</v>
      </c>
      <c r="F8" s="267" t="s">
        <v>641</v>
      </c>
      <c r="G8" s="138" t="s">
        <v>443</v>
      </c>
      <c r="H8" s="138" t="s">
        <v>105</v>
      </c>
      <c r="I8" s="138" t="s">
        <v>202</v>
      </c>
      <c r="J8" s="143"/>
      <c r="K8" s="144"/>
      <c r="L8" s="145">
        <v>3</v>
      </c>
      <c r="M8" s="138" t="s">
        <v>102</v>
      </c>
      <c r="N8" s="273" t="s">
        <v>103</v>
      </c>
      <c r="O8" s="138" t="s">
        <v>199</v>
      </c>
      <c r="P8" s="138" t="s">
        <v>200</v>
      </c>
      <c r="Q8" s="138" t="s">
        <v>201</v>
      </c>
      <c r="R8" s="138" t="s">
        <v>104</v>
      </c>
      <c r="S8" s="138" t="s">
        <v>239</v>
      </c>
      <c r="T8" s="143"/>
    </row>
    <row r="9" spans="1:20" s="146" customFormat="1" ht="209.25" customHeight="1">
      <c r="A9" s="145">
        <v>10</v>
      </c>
      <c r="B9" s="138" t="s">
        <v>308</v>
      </c>
      <c r="C9" s="277" t="s">
        <v>309</v>
      </c>
      <c r="D9" s="304">
        <v>1</v>
      </c>
      <c r="E9" s="301" t="s">
        <v>611</v>
      </c>
      <c r="F9" s="301" t="s">
        <v>642</v>
      </c>
      <c r="G9" s="138" t="s">
        <v>444</v>
      </c>
      <c r="H9" s="138" t="s">
        <v>314</v>
      </c>
      <c r="I9" s="138" t="s">
        <v>315</v>
      </c>
      <c r="J9" s="143"/>
      <c r="K9" s="144"/>
      <c r="L9" s="145">
        <v>10</v>
      </c>
      <c r="M9" s="138" t="s">
        <v>308</v>
      </c>
      <c r="N9" s="273" t="s">
        <v>309</v>
      </c>
      <c r="O9" s="138" t="s">
        <v>310</v>
      </c>
      <c r="P9" s="138" t="s">
        <v>311</v>
      </c>
      <c r="Q9" s="138" t="s">
        <v>312</v>
      </c>
      <c r="R9" s="138" t="s">
        <v>313</v>
      </c>
      <c r="S9" s="138" t="s">
        <v>239</v>
      </c>
      <c r="T9" s="143"/>
    </row>
    <row r="10" spans="1:20" s="146" customFormat="1" ht="132.75" customHeight="1">
      <c r="A10" s="145">
        <v>11</v>
      </c>
      <c r="B10" s="138" t="s">
        <v>308</v>
      </c>
      <c r="C10" s="277" t="s">
        <v>316</v>
      </c>
      <c r="D10" s="304">
        <v>3</v>
      </c>
      <c r="E10" s="301" t="s">
        <v>612</v>
      </c>
      <c r="F10" s="301" t="s">
        <v>643</v>
      </c>
      <c r="G10" s="138" t="s">
        <v>445</v>
      </c>
      <c r="H10" s="138" t="s">
        <v>321</v>
      </c>
      <c r="I10" s="138" t="s">
        <v>322</v>
      </c>
      <c r="J10" s="143"/>
      <c r="K10" s="144"/>
      <c r="L10" s="145">
        <v>11</v>
      </c>
      <c r="M10" s="138" t="s">
        <v>308</v>
      </c>
      <c r="N10" s="273" t="s">
        <v>316</v>
      </c>
      <c r="O10" s="138" t="s">
        <v>317</v>
      </c>
      <c r="P10" s="138" t="s">
        <v>318</v>
      </c>
      <c r="Q10" s="138" t="s">
        <v>319</v>
      </c>
      <c r="R10" s="138" t="s">
        <v>320</v>
      </c>
      <c r="S10" s="138" t="s">
        <v>239</v>
      </c>
      <c r="T10" s="143"/>
    </row>
    <row r="11" spans="1:20" s="146" customFormat="1" ht="132" customHeight="1">
      <c r="A11" s="145">
        <v>26</v>
      </c>
      <c r="B11" s="138" t="s">
        <v>224</v>
      </c>
      <c r="C11" s="277" t="s">
        <v>226</v>
      </c>
      <c r="D11" s="304">
        <v>2</v>
      </c>
      <c r="E11" s="301" t="s">
        <v>613</v>
      </c>
      <c r="F11" s="301" t="s">
        <v>644</v>
      </c>
      <c r="G11" s="138" t="s">
        <v>107</v>
      </c>
      <c r="H11" s="138" t="s">
        <v>108</v>
      </c>
      <c r="I11" s="138" t="s">
        <v>204</v>
      </c>
      <c r="J11" s="147"/>
      <c r="K11" s="144"/>
      <c r="L11" s="145">
        <v>26</v>
      </c>
      <c r="M11" s="138" t="s">
        <v>224</v>
      </c>
      <c r="N11" s="273" t="s">
        <v>226</v>
      </c>
      <c r="O11" s="138" t="s">
        <v>203</v>
      </c>
      <c r="P11" s="138" t="s">
        <v>233</v>
      </c>
      <c r="Q11" s="138" t="s">
        <v>229</v>
      </c>
      <c r="R11" s="138" t="s">
        <v>230</v>
      </c>
      <c r="S11" s="138" t="s">
        <v>239</v>
      </c>
      <c r="T11" s="147"/>
    </row>
    <row r="12" spans="1:20" s="102" customFormat="1">
      <c r="A12" s="128"/>
      <c r="B12" s="128"/>
      <c r="C12" s="128"/>
      <c r="D12" s="300"/>
      <c r="E12" s="300"/>
      <c r="F12" s="300"/>
      <c r="G12" s="128"/>
      <c r="H12" s="128"/>
      <c r="I12" s="128"/>
      <c r="J12" s="128"/>
      <c r="K12" s="101"/>
      <c r="L12" s="128"/>
      <c r="M12" s="128"/>
      <c r="N12" s="128"/>
      <c r="O12" s="128"/>
      <c r="P12" s="128"/>
      <c r="Q12" s="128"/>
      <c r="R12" s="128"/>
      <c r="S12" s="128"/>
      <c r="T12" s="128"/>
    </row>
    <row r="13" spans="1:20" s="102" customFormat="1" ht="15" customHeight="1">
      <c r="A13" s="70"/>
      <c r="B13" s="71"/>
      <c r="C13" s="71"/>
      <c r="D13" s="297"/>
      <c r="E13" s="297"/>
      <c r="F13" s="297"/>
      <c r="G13" s="71"/>
      <c r="H13" s="71"/>
      <c r="I13" s="71"/>
      <c r="J13" s="72"/>
      <c r="K13" s="136"/>
      <c r="L13" s="70"/>
      <c r="M13" s="71"/>
      <c r="N13" s="71"/>
      <c r="O13" s="71"/>
      <c r="P13" s="71"/>
      <c r="Q13" s="71"/>
      <c r="R13" s="71"/>
      <c r="S13" s="71"/>
      <c r="T13" s="72"/>
    </row>
    <row r="14" spans="1:20" s="102" customFormat="1" ht="18" customHeight="1">
      <c r="A14" s="73"/>
      <c r="B14" s="132"/>
      <c r="C14" s="132"/>
      <c r="D14" s="298"/>
      <c r="E14" s="298"/>
      <c r="F14" s="298"/>
      <c r="G14" s="84" t="s">
        <v>8</v>
      </c>
      <c r="H14" s="342" t="str">
        <f>$H$2</f>
        <v>Alpine Energy Limited</v>
      </c>
      <c r="I14" s="342"/>
      <c r="J14" s="64"/>
      <c r="K14" s="136"/>
      <c r="L14" s="73"/>
      <c r="M14" s="132"/>
      <c r="N14" s="132"/>
      <c r="O14" s="132"/>
      <c r="P14" s="132"/>
      <c r="Q14" s="84" t="s">
        <v>8</v>
      </c>
      <c r="R14" s="342" t="str">
        <f>$H$2</f>
        <v>Alpine Energy Limited</v>
      </c>
      <c r="S14" s="342"/>
      <c r="T14" s="64"/>
    </row>
    <row r="15" spans="1:20" s="102" customFormat="1" ht="18" customHeight="1">
      <c r="A15" s="73"/>
      <c r="B15" s="132"/>
      <c r="C15" s="132"/>
      <c r="D15" s="298"/>
      <c r="E15" s="298"/>
      <c r="F15" s="298"/>
      <c r="G15" s="84" t="s">
        <v>244</v>
      </c>
      <c r="H15" s="352" t="str">
        <f>$H$3</f>
        <v xml:space="preserve"> 1 April 2014 – 31 March 2024</v>
      </c>
      <c r="I15" s="342"/>
      <c r="J15" s="64"/>
      <c r="K15" s="136"/>
      <c r="L15" s="73"/>
      <c r="M15" s="132"/>
      <c r="N15" s="132"/>
      <c r="O15" s="132"/>
      <c r="P15" s="132"/>
      <c r="Q15" s="84" t="s">
        <v>244</v>
      </c>
      <c r="R15" s="352" t="str">
        <f>$H$3</f>
        <v xml:space="preserve"> 1 April 2014 – 31 March 2024</v>
      </c>
      <c r="S15" s="342"/>
      <c r="T15" s="64"/>
    </row>
    <row r="16" spans="1:20" s="102" customFormat="1" ht="18" customHeight="1">
      <c r="A16" s="129"/>
      <c r="B16" s="132"/>
      <c r="C16" s="132"/>
      <c r="D16" s="298"/>
      <c r="E16" s="298"/>
      <c r="F16" s="298"/>
      <c r="G16" s="84" t="s">
        <v>243</v>
      </c>
      <c r="H16" s="342" t="str">
        <f>IF($H$4="","",$H$4)</f>
        <v/>
      </c>
      <c r="I16" s="342"/>
      <c r="J16" s="64"/>
      <c r="K16" s="136"/>
      <c r="L16" s="129"/>
      <c r="M16" s="132"/>
      <c r="N16" s="132"/>
      <c r="O16" s="132"/>
      <c r="P16" s="132"/>
      <c r="Q16" s="84" t="s">
        <v>243</v>
      </c>
      <c r="R16" s="342" t="str">
        <f>IF($H$4="","",$H$4)</f>
        <v/>
      </c>
      <c r="S16" s="342"/>
      <c r="T16" s="64"/>
    </row>
    <row r="17" spans="1:20" s="102" customFormat="1" ht="21">
      <c r="A17" s="133" t="s">
        <v>533</v>
      </c>
      <c r="B17" s="132"/>
      <c r="C17" s="132"/>
      <c r="D17" s="298"/>
      <c r="E17" s="298"/>
      <c r="F17" s="298"/>
      <c r="G17" s="84"/>
      <c r="H17" s="84"/>
      <c r="I17" s="84"/>
      <c r="J17" s="64"/>
      <c r="K17" s="136"/>
      <c r="L17" s="133" t="s">
        <v>533</v>
      </c>
      <c r="M17" s="132"/>
      <c r="N17" s="132"/>
      <c r="O17" s="132"/>
      <c r="P17" s="132"/>
      <c r="Q17" s="132"/>
      <c r="R17" s="132"/>
      <c r="S17" s="84"/>
      <c r="T17" s="64"/>
    </row>
    <row r="18" spans="1:20" s="102" customFormat="1" ht="15" customHeight="1">
      <c r="A18" s="78"/>
      <c r="B18" s="132"/>
      <c r="C18" s="132"/>
      <c r="D18" s="298"/>
      <c r="E18" s="298"/>
      <c r="F18" s="298"/>
      <c r="G18" s="132"/>
      <c r="H18" s="132"/>
      <c r="I18" s="132"/>
      <c r="J18" s="64"/>
      <c r="K18" s="136"/>
      <c r="L18" s="78"/>
      <c r="M18" s="132"/>
      <c r="N18" s="132"/>
      <c r="O18" s="132"/>
      <c r="P18" s="132"/>
      <c r="Q18" s="132"/>
      <c r="R18" s="132"/>
      <c r="S18" s="132"/>
      <c r="T18" s="64"/>
    </row>
    <row r="19" spans="1:20" s="142" customFormat="1" ht="15" customHeight="1">
      <c r="A19" s="139" t="s">
        <v>223</v>
      </c>
      <c r="B19" s="139" t="s">
        <v>91</v>
      </c>
      <c r="C19" s="275" t="s">
        <v>92</v>
      </c>
      <c r="D19" s="275" t="s">
        <v>101</v>
      </c>
      <c r="E19" s="275" t="s">
        <v>222</v>
      </c>
      <c r="F19" s="275" t="s">
        <v>100</v>
      </c>
      <c r="G19" s="139" t="s">
        <v>98</v>
      </c>
      <c r="H19" s="139" t="s">
        <v>99</v>
      </c>
      <c r="I19" s="139" t="s">
        <v>198</v>
      </c>
      <c r="J19" s="140"/>
      <c r="K19" s="141"/>
      <c r="L19" s="139" t="s">
        <v>223</v>
      </c>
      <c r="M19" s="139" t="s">
        <v>91</v>
      </c>
      <c r="N19" s="274" t="s">
        <v>92</v>
      </c>
      <c r="O19" s="139" t="s">
        <v>93</v>
      </c>
      <c r="P19" s="139" t="s">
        <v>94</v>
      </c>
      <c r="Q19" s="139" t="s">
        <v>95</v>
      </c>
      <c r="R19" s="139" t="s">
        <v>96</v>
      </c>
      <c r="S19" s="139" t="s">
        <v>97</v>
      </c>
      <c r="T19" s="140"/>
    </row>
    <row r="20" spans="1:20" s="146" customFormat="1" ht="97.5" customHeight="1">
      <c r="A20" s="145">
        <v>27</v>
      </c>
      <c r="B20" s="138" t="s">
        <v>106</v>
      </c>
      <c r="C20" s="277" t="s">
        <v>323</v>
      </c>
      <c r="D20" s="303">
        <v>2</v>
      </c>
      <c r="E20" s="301" t="s">
        <v>614</v>
      </c>
      <c r="F20" s="301" t="s">
        <v>646</v>
      </c>
      <c r="G20" s="138" t="s">
        <v>328</v>
      </c>
      <c r="H20" s="138" t="s">
        <v>329</v>
      </c>
      <c r="I20" s="138" t="s">
        <v>330</v>
      </c>
      <c r="J20" s="143"/>
      <c r="K20" s="144"/>
      <c r="L20" s="145">
        <v>27</v>
      </c>
      <c r="M20" s="138" t="s">
        <v>106</v>
      </c>
      <c r="N20" s="273" t="s">
        <v>323</v>
      </c>
      <c r="O20" s="138" t="s">
        <v>324</v>
      </c>
      <c r="P20" s="138" t="s">
        <v>325</v>
      </c>
      <c r="Q20" s="138" t="s">
        <v>326</v>
      </c>
      <c r="R20" s="138" t="s">
        <v>327</v>
      </c>
      <c r="S20" s="138" t="s">
        <v>239</v>
      </c>
      <c r="T20" s="143"/>
    </row>
    <row r="21" spans="1:20" s="146" customFormat="1" ht="132.75" customHeight="1">
      <c r="A21" s="145">
        <v>29</v>
      </c>
      <c r="B21" s="138" t="s">
        <v>106</v>
      </c>
      <c r="C21" s="277" t="s">
        <v>109</v>
      </c>
      <c r="D21" s="303">
        <v>2</v>
      </c>
      <c r="E21" s="301" t="s">
        <v>615</v>
      </c>
      <c r="F21" s="301" t="s">
        <v>647</v>
      </c>
      <c r="G21" s="138" t="s">
        <v>114</v>
      </c>
      <c r="H21" s="138" t="s">
        <v>115</v>
      </c>
      <c r="I21" s="138" t="s">
        <v>116</v>
      </c>
      <c r="J21" s="143"/>
      <c r="K21" s="144"/>
      <c r="L21" s="145">
        <v>29</v>
      </c>
      <c r="M21" s="138" t="s">
        <v>106</v>
      </c>
      <c r="N21" s="273" t="s">
        <v>109</v>
      </c>
      <c r="O21" s="138" t="s">
        <v>110</v>
      </c>
      <c r="P21" s="138" t="s">
        <v>111</v>
      </c>
      <c r="Q21" s="138" t="s">
        <v>112</v>
      </c>
      <c r="R21" s="138" t="s">
        <v>113</v>
      </c>
      <c r="S21" s="138" t="s">
        <v>239</v>
      </c>
      <c r="T21" s="143"/>
    </row>
    <row r="22" spans="1:20" s="146" customFormat="1" ht="217.5" customHeight="1">
      <c r="A22" s="145">
        <v>31</v>
      </c>
      <c r="B22" s="138" t="s">
        <v>224</v>
      </c>
      <c r="C22" s="277" t="s">
        <v>117</v>
      </c>
      <c r="D22" s="303">
        <v>2</v>
      </c>
      <c r="E22" s="301" t="s">
        <v>616</v>
      </c>
      <c r="F22" s="301" t="s">
        <v>648</v>
      </c>
      <c r="G22" s="138" t="s">
        <v>122</v>
      </c>
      <c r="H22" s="138" t="s">
        <v>123</v>
      </c>
      <c r="I22" s="138" t="s">
        <v>124</v>
      </c>
      <c r="J22" s="143"/>
      <c r="K22" s="144"/>
      <c r="L22" s="145">
        <v>31</v>
      </c>
      <c r="M22" s="138" t="s">
        <v>224</v>
      </c>
      <c r="N22" s="273" t="s">
        <v>117</v>
      </c>
      <c r="O22" s="138" t="s">
        <v>118</v>
      </c>
      <c r="P22" s="138" t="s">
        <v>119</v>
      </c>
      <c r="Q22" s="138" t="s">
        <v>120</v>
      </c>
      <c r="R22" s="138" t="s">
        <v>121</v>
      </c>
      <c r="S22" s="138" t="s">
        <v>239</v>
      </c>
      <c r="T22" s="143"/>
    </row>
    <row r="23" spans="1:20" s="146" customFormat="1" ht="228" customHeight="1">
      <c r="A23" s="145">
        <v>33</v>
      </c>
      <c r="B23" s="138" t="s">
        <v>331</v>
      </c>
      <c r="C23" s="277" t="s">
        <v>332</v>
      </c>
      <c r="D23" s="303">
        <v>3</v>
      </c>
      <c r="E23" s="301" t="s">
        <v>617</v>
      </c>
      <c r="F23" s="301" t="s">
        <v>645</v>
      </c>
      <c r="G23" s="138" t="s">
        <v>337</v>
      </c>
      <c r="H23" s="138" t="s">
        <v>338</v>
      </c>
      <c r="I23" s="138" t="s">
        <v>339</v>
      </c>
      <c r="J23" s="147"/>
      <c r="K23" s="144"/>
      <c r="L23" s="145">
        <v>33</v>
      </c>
      <c r="M23" s="138" t="s">
        <v>331</v>
      </c>
      <c r="N23" s="273" t="s">
        <v>332</v>
      </c>
      <c r="O23" s="138" t="s">
        <v>333</v>
      </c>
      <c r="P23" s="138" t="s">
        <v>334</v>
      </c>
      <c r="Q23" s="138" t="s">
        <v>335</v>
      </c>
      <c r="R23" s="138" t="s">
        <v>336</v>
      </c>
      <c r="S23" s="138" t="s">
        <v>239</v>
      </c>
      <c r="T23" s="147"/>
    </row>
    <row r="24" spans="1:20" s="102" customFormat="1">
      <c r="A24" s="128"/>
      <c r="B24" s="128"/>
      <c r="C24" s="128"/>
      <c r="D24" s="300"/>
      <c r="E24" s="300"/>
      <c r="F24" s="300"/>
      <c r="G24" s="128"/>
      <c r="H24" s="128"/>
      <c r="I24" s="128"/>
      <c r="J24" s="128"/>
      <c r="K24" s="101"/>
      <c r="L24" s="128"/>
      <c r="M24" s="128"/>
      <c r="N24" s="128"/>
      <c r="O24" s="128"/>
      <c r="P24" s="128"/>
      <c r="Q24" s="128"/>
      <c r="R24" s="128"/>
      <c r="S24" s="128"/>
      <c r="T24" s="128"/>
    </row>
    <row r="25" spans="1:20" s="102" customFormat="1" ht="15" customHeight="1">
      <c r="A25" s="70"/>
      <c r="B25" s="71"/>
      <c r="C25" s="71"/>
      <c r="D25" s="297"/>
      <c r="E25" s="297"/>
      <c r="F25" s="297"/>
      <c r="G25" s="71"/>
      <c r="H25" s="71"/>
      <c r="I25" s="71"/>
      <c r="J25" s="72"/>
      <c r="K25" s="136"/>
      <c r="L25" s="70"/>
      <c r="M25" s="71"/>
      <c r="N25" s="71"/>
      <c r="O25" s="71"/>
      <c r="P25" s="71"/>
      <c r="Q25" s="71"/>
      <c r="R25" s="71"/>
      <c r="S25" s="71"/>
      <c r="T25" s="72"/>
    </row>
    <row r="26" spans="1:20" s="102" customFormat="1" ht="18" customHeight="1">
      <c r="A26" s="73"/>
      <c r="B26" s="132"/>
      <c r="C26" s="132"/>
      <c r="D26" s="298"/>
      <c r="E26" s="298"/>
      <c r="F26" s="298"/>
      <c r="G26" s="84" t="s">
        <v>8</v>
      </c>
      <c r="H26" s="342" t="str">
        <f>$H$2</f>
        <v>Alpine Energy Limited</v>
      </c>
      <c r="I26" s="342"/>
      <c r="J26" s="64"/>
      <c r="K26" s="136"/>
      <c r="L26" s="73"/>
      <c r="M26" s="132"/>
      <c r="N26" s="132"/>
      <c r="O26" s="132"/>
      <c r="P26" s="132"/>
      <c r="Q26" s="84" t="s">
        <v>8</v>
      </c>
      <c r="R26" s="342" t="str">
        <f>$H$2</f>
        <v>Alpine Energy Limited</v>
      </c>
      <c r="S26" s="342"/>
      <c r="T26" s="64"/>
    </row>
    <row r="27" spans="1:20" s="102" customFormat="1" ht="18" customHeight="1">
      <c r="A27" s="73"/>
      <c r="B27" s="132"/>
      <c r="C27" s="132"/>
      <c r="D27" s="298"/>
      <c r="E27" s="298"/>
      <c r="F27" s="298"/>
      <c r="G27" s="84" t="s">
        <v>244</v>
      </c>
      <c r="H27" s="352" t="str">
        <f>$H$3</f>
        <v xml:space="preserve"> 1 April 2014 – 31 March 2024</v>
      </c>
      <c r="I27" s="342"/>
      <c r="J27" s="64"/>
      <c r="K27" s="136"/>
      <c r="L27" s="73"/>
      <c r="M27" s="132"/>
      <c r="N27" s="132"/>
      <c r="O27" s="132"/>
      <c r="P27" s="132"/>
      <c r="Q27" s="84" t="s">
        <v>244</v>
      </c>
      <c r="R27" s="352" t="str">
        <f>$H$3</f>
        <v xml:space="preserve"> 1 April 2014 – 31 March 2024</v>
      </c>
      <c r="S27" s="342"/>
      <c r="T27" s="64"/>
    </row>
    <row r="28" spans="1:20" s="102" customFormat="1" ht="18" customHeight="1">
      <c r="A28" s="129"/>
      <c r="B28" s="132"/>
      <c r="C28" s="132"/>
      <c r="D28" s="298"/>
      <c r="E28" s="298"/>
      <c r="F28" s="298"/>
      <c r="G28" s="84" t="s">
        <v>243</v>
      </c>
      <c r="H28" s="342" t="str">
        <f>IF($H$4="","",$H$4)</f>
        <v/>
      </c>
      <c r="I28" s="342"/>
      <c r="J28" s="64"/>
      <c r="K28" s="136"/>
      <c r="L28" s="129"/>
      <c r="M28" s="132"/>
      <c r="N28" s="132"/>
      <c r="O28" s="132"/>
      <c r="P28" s="132"/>
      <c r="Q28" s="84" t="s">
        <v>243</v>
      </c>
      <c r="R28" s="342" t="str">
        <f>IF($H$4="","",$H$4)</f>
        <v/>
      </c>
      <c r="S28" s="342"/>
      <c r="T28" s="64"/>
    </row>
    <row r="29" spans="1:20" s="102" customFormat="1" ht="21">
      <c r="A29" s="133" t="s">
        <v>533</v>
      </c>
      <c r="B29" s="132"/>
      <c r="C29" s="132"/>
      <c r="D29" s="298"/>
      <c r="E29" s="298"/>
      <c r="F29" s="298"/>
      <c r="G29" s="84"/>
      <c r="H29" s="84"/>
      <c r="I29" s="84"/>
      <c r="J29" s="64"/>
      <c r="K29" s="136"/>
      <c r="L29" s="133" t="s">
        <v>533</v>
      </c>
      <c r="M29" s="132"/>
      <c r="N29" s="132"/>
      <c r="O29" s="132"/>
      <c r="P29" s="132"/>
      <c r="Q29" s="132"/>
      <c r="R29" s="132"/>
      <c r="S29" s="84"/>
      <c r="T29" s="64"/>
    </row>
    <row r="30" spans="1:20" s="102" customFormat="1" ht="15" customHeight="1">
      <c r="A30" s="78"/>
      <c r="B30" s="132"/>
      <c r="C30" s="132"/>
      <c r="D30" s="298"/>
      <c r="E30" s="298"/>
      <c r="F30" s="298"/>
      <c r="G30" s="132"/>
      <c r="H30" s="132"/>
      <c r="I30" s="132"/>
      <c r="J30" s="64"/>
      <c r="K30" s="136"/>
      <c r="L30" s="78"/>
      <c r="M30" s="132"/>
      <c r="N30" s="132"/>
      <c r="O30" s="132"/>
      <c r="P30" s="132"/>
      <c r="Q30" s="132"/>
      <c r="R30" s="132"/>
      <c r="S30" s="132"/>
      <c r="T30" s="64"/>
    </row>
    <row r="31" spans="1:20" s="142" customFormat="1" ht="15" customHeight="1">
      <c r="A31" s="139" t="s">
        <v>223</v>
      </c>
      <c r="B31" s="139" t="s">
        <v>91</v>
      </c>
      <c r="C31" s="275" t="s">
        <v>92</v>
      </c>
      <c r="D31" s="275" t="s">
        <v>101</v>
      </c>
      <c r="E31" s="275" t="s">
        <v>222</v>
      </c>
      <c r="F31" s="275" t="s">
        <v>100</v>
      </c>
      <c r="G31" s="139" t="s">
        <v>98</v>
      </c>
      <c r="H31" s="139" t="s">
        <v>99</v>
      </c>
      <c r="I31" s="139" t="s">
        <v>198</v>
      </c>
      <c r="J31" s="140"/>
      <c r="K31" s="141"/>
      <c r="L31" s="139" t="s">
        <v>223</v>
      </c>
      <c r="M31" s="139" t="s">
        <v>91</v>
      </c>
      <c r="N31" s="274" t="s">
        <v>92</v>
      </c>
      <c r="O31" s="139" t="s">
        <v>93</v>
      </c>
      <c r="P31" s="139" t="s">
        <v>94</v>
      </c>
      <c r="Q31" s="139" t="s">
        <v>95</v>
      </c>
      <c r="R31" s="139" t="s">
        <v>96</v>
      </c>
      <c r="S31" s="139" t="s">
        <v>97</v>
      </c>
      <c r="T31" s="140"/>
    </row>
    <row r="32" spans="1:20" s="146" customFormat="1" ht="194.25" customHeight="1">
      <c r="A32" s="145">
        <v>37</v>
      </c>
      <c r="B32" s="138" t="s">
        <v>127</v>
      </c>
      <c r="C32" s="277" t="s">
        <v>205</v>
      </c>
      <c r="D32" s="303">
        <v>3</v>
      </c>
      <c r="E32" s="301" t="s">
        <v>618</v>
      </c>
      <c r="F32" s="301" t="s">
        <v>649</v>
      </c>
      <c r="G32" s="138" t="s">
        <v>446</v>
      </c>
      <c r="H32" s="138" t="s">
        <v>126</v>
      </c>
      <c r="I32" s="138" t="s">
        <v>209</v>
      </c>
      <c r="J32" s="143"/>
      <c r="K32" s="144"/>
      <c r="L32" s="145">
        <v>37</v>
      </c>
      <c r="M32" s="138" t="s">
        <v>127</v>
      </c>
      <c r="N32" s="273" t="s">
        <v>205</v>
      </c>
      <c r="O32" s="138" t="s">
        <v>206</v>
      </c>
      <c r="P32" s="138" t="s">
        <v>207</v>
      </c>
      <c r="Q32" s="138" t="s">
        <v>125</v>
      </c>
      <c r="R32" s="138" t="s">
        <v>208</v>
      </c>
      <c r="S32" s="138" t="s">
        <v>239</v>
      </c>
      <c r="T32" s="143"/>
    </row>
    <row r="33" spans="1:20" s="146" customFormat="1" ht="115.5" customHeight="1">
      <c r="A33" s="145">
        <v>40</v>
      </c>
      <c r="B33" s="138" t="s">
        <v>127</v>
      </c>
      <c r="C33" s="277" t="s">
        <v>128</v>
      </c>
      <c r="D33" s="303">
        <v>2</v>
      </c>
      <c r="E33" s="301" t="s">
        <v>619</v>
      </c>
      <c r="F33" s="301" t="s">
        <v>650</v>
      </c>
      <c r="G33" s="138" t="s">
        <v>133</v>
      </c>
      <c r="H33" s="138" t="s">
        <v>134</v>
      </c>
      <c r="I33" s="138" t="s">
        <v>135</v>
      </c>
      <c r="J33" s="143"/>
      <c r="K33" s="144"/>
      <c r="L33" s="145">
        <v>40</v>
      </c>
      <c r="M33" s="138" t="s">
        <v>127</v>
      </c>
      <c r="N33" s="273" t="s">
        <v>128</v>
      </c>
      <c r="O33" s="138" t="s">
        <v>129</v>
      </c>
      <c r="P33" s="138" t="s">
        <v>130</v>
      </c>
      <c r="Q33" s="138" t="s">
        <v>131</v>
      </c>
      <c r="R33" s="138" t="s">
        <v>132</v>
      </c>
      <c r="S33" s="138" t="s">
        <v>239</v>
      </c>
      <c r="T33" s="143"/>
    </row>
    <row r="34" spans="1:20" s="146" customFormat="1" ht="129.75" customHeight="1">
      <c r="A34" s="145">
        <v>42</v>
      </c>
      <c r="B34" s="138" t="s">
        <v>127</v>
      </c>
      <c r="C34" s="277" t="s">
        <v>136</v>
      </c>
      <c r="D34" s="303">
        <v>3</v>
      </c>
      <c r="E34" s="301" t="s">
        <v>620</v>
      </c>
      <c r="F34" s="301" t="s">
        <v>651</v>
      </c>
      <c r="G34" s="138" t="s">
        <v>447</v>
      </c>
      <c r="H34" s="138" t="s">
        <v>141</v>
      </c>
      <c r="I34" s="138" t="s">
        <v>142</v>
      </c>
      <c r="J34" s="143"/>
      <c r="K34" s="144"/>
      <c r="L34" s="145">
        <v>42</v>
      </c>
      <c r="M34" s="138" t="s">
        <v>127</v>
      </c>
      <c r="N34" s="273" t="s">
        <v>136</v>
      </c>
      <c r="O34" s="138" t="s">
        <v>137</v>
      </c>
      <c r="P34" s="138" t="s">
        <v>138</v>
      </c>
      <c r="Q34" s="138" t="s">
        <v>139</v>
      </c>
      <c r="R34" s="138" t="s">
        <v>140</v>
      </c>
      <c r="S34" s="138" t="s">
        <v>239</v>
      </c>
      <c r="T34" s="143"/>
    </row>
    <row r="35" spans="1:20" s="146" customFormat="1" ht="207.75" customHeight="1">
      <c r="A35" s="145">
        <v>45</v>
      </c>
      <c r="B35" s="138" t="s">
        <v>340</v>
      </c>
      <c r="C35" s="277" t="s">
        <v>341</v>
      </c>
      <c r="D35" s="303">
        <v>2</v>
      </c>
      <c r="E35" s="301" t="s">
        <v>621</v>
      </c>
      <c r="F35" s="301" t="s">
        <v>652</v>
      </c>
      <c r="G35" s="138" t="s">
        <v>448</v>
      </c>
      <c r="H35" s="138" t="s">
        <v>346</v>
      </c>
      <c r="I35" s="138" t="s">
        <v>347</v>
      </c>
      <c r="J35" s="147"/>
      <c r="K35" s="144"/>
      <c r="L35" s="145">
        <v>45</v>
      </c>
      <c r="M35" s="138" t="s">
        <v>340</v>
      </c>
      <c r="N35" s="273" t="s">
        <v>341</v>
      </c>
      <c r="O35" s="138" t="s">
        <v>342</v>
      </c>
      <c r="P35" s="138" t="s">
        <v>343</v>
      </c>
      <c r="Q35" s="138" t="s">
        <v>344</v>
      </c>
      <c r="R35" s="138" t="s">
        <v>345</v>
      </c>
      <c r="S35" s="138" t="s">
        <v>239</v>
      </c>
      <c r="T35" s="147"/>
    </row>
    <row r="36" spans="1:20" s="102" customFormat="1">
      <c r="A36" s="128"/>
      <c r="B36" s="128"/>
      <c r="C36" s="128"/>
      <c r="D36" s="300"/>
      <c r="E36" s="300"/>
      <c r="F36" s="300"/>
      <c r="G36" s="128"/>
      <c r="H36" s="128"/>
      <c r="I36" s="128"/>
      <c r="J36" s="128"/>
      <c r="K36" s="101"/>
      <c r="L36" s="128"/>
      <c r="M36" s="128"/>
      <c r="N36" s="128"/>
      <c r="O36" s="128"/>
      <c r="P36" s="128"/>
      <c r="Q36" s="128"/>
      <c r="R36" s="128"/>
      <c r="S36" s="128"/>
      <c r="T36" s="128"/>
    </row>
    <row r="37" spans="1:20" s="102" customFormat="1" ht="15" customHeight="1">
      <c r="A37" s="70"/>
      <c r="B37" s="71"/>
      <c r="C37" s="71"/>
      <c r="D37" s="297"/>
      <c r="E37" s="297"/>
      <c r="F37" s="297"/>
      <c r="G37" s="71"/>
      <c r="H37" s="71"/>
      <c r="I37" s="71"/>
      <c r="J37" s="72"/>
      <c r="K37" s="136"/>
      <c r="L37" s="70"/>
      <c r="M37" s="71"/>
      <c r="N37" s="71"/>
      <c r="O37" s="71"/>
      <c r="P37" s="71"/>
      <c r="Q37" s="71"/>
      <c r="R37" s="71"/>
      <c r="S37" s="71"/>
      <c r="T37" s="72"/>
    </row>
    <row r="38" spans="1:20" s="102" customFormat="1" ht="18" customHeight="1">
      <c r="A38" s="73"/>
      <c r="B38" s="132"/>
      <c r="C38" s="132"/>
      <c r="D38" s="298"/>
      <c r="E38" s="298"/>
      <c r="F38" s="298"/>
      <c r="G38" s="84" t="s">
        <v>8</v>
      </c>
      <c r="H38" s="342" t="str">
        <f>$H$2</f>
        <v>Alpine Energy Limited</v>
      </c>
      <c r="I38" s="342"/>
      <c r="J38" s="64"/>
      <c r="K38" s="136"/>
      <c r="L38" s="73"/>
      <c r="M38" s="132"/>
      <c r="N38" s="132"/>
      <c r="O38" s="132"/>
      <c r="P38" s="132"/>
      <c r="Q38" s="84" t="s">
        <v>8</v>
      </c>
      <c r="R38" s="342" t="str">
        <f>$H$2</f>
        <v>Alpine Energy Limited</v>
      </c>
      <c r="S38" s="342"/>
      <c r="T38" s="64"/>
    </row>
    <row r="39" spans="1:20" s="102" customFormat="1" ht="18" customHeight="1">
      <c r="A39" s="73"/>
      <c r="B39" s="132"/>
      <c r="C39" s="132"/>
      <c r="D39" s="298"/>
      <c r="E39" s="298"/>
      <c r="F39" s="298"/>
      <c r="G39" s="84" t="s">
        <v>244</v>
      </c>
      <c r="H39" s="352" t="str">
        <f>$H$3</f>
        <v xml:space="preserve"> 1 April 2014 – 31 March 2024</v>
      </c>
      <c r="I39" s="342"/>
      <c r="J39" s="64"/>
      <c r="K39" s="136"/>
      <c r="L39" s="73"/>
      <c r="M39" s="132"/>
      <c r="N39" s="132"/>
      <c r="O39" s="132"/>
      <c r="P39" s="132"/>
      <c r="Q39" s="84" t="s">
        <v>244</v>
      </c>
      <c r="R39" s="352" t="str">
        <f>$H$3</f>
        <v xml:space="preserve"> 1 April 2014 – 31 March 2024</v>
      </c>
      <c r="S39" s="342"/>
      <c r="T39" s="64"/>
    </row>
    <row r="40" spans="1:20" s="102" customFormat="1" ht="18" customHeight="1">
      <c r="A40" s="129"/>
      <c r="B40" s="132"/>
      <c r="C40" s="132"/>
      <c r="D40" s="298"/>
      <c r="E40" s="298"/>
      <c r="F40" s="298"/>
      <c r="G40" s="84" t="s">
        <v>243</v>
      </c>
      <c r="H40" s="342" t="str">
        <f>IF($H$4="","",$H$4)</f>
        <v/>
      </c>
      <c r="I40" s="342"/>
      <c r="J40" s="64"/>
      <c r="K40" s="136"/>
      <c r="L40" s="129"/>
      <c r="M40" s="132"/>
      <c r="N40" s="132"/>
      <c r="O40" s="132"/>
      <c r="P40" s="132"/>
      <c r="Q40" s="84" t="s">
        <v>243</v>
      </c>
      <c r="R40" s="342" t="str">
        <f>IF($H$4="","",$H$4)</f>
        <v/>
      </c>
      <c r="S40" s="342"/>
      <c r="T40" s="64"/>
    </row>
    <row r="41" spans="1:20" s="102" customFormat="1" ht="21">
      <c r="A41" s="133" t="s">
        <v>533</v>
      </c>
      <c r="B41" s="132"/>
      <c r="C41" s="132"/>
      <c r="D41" s="298"/>
      <c r="E41" s="298"/>
      <c r="F41" s="298"/>
      <c r="G41" s="84"/>
      <c r="H41" s="84"/>
      <c r="I41" s="84"/>
      <c r="J41" s="64"/>
      <c r="K41" s="136"/>
      <c r="L41" s="133" t="s">
        <v>533</v>
      </c>
      <c r="M41" s="132"/>
      <c r="N41" s="132"/>
      <c r="O41" s="132"/>
      <c r="P41" s="132"/>
      <c r="Q41" s="132"/>
      <c r="R41" s="132"/>
      <c r="S41" s="84"/>
      <c r="T41" s="64"/>
    </row>
    <row r="42" spans="1:20" s="102" customFormat="1" ht="15" customHeight="1">
      <c r="A42" s="78"/>
      <c r="B42" s="132"/>
      <c r="C42" s="132"/>
      <c r="D42" s="298"/>
      <c r="E42" s="298"/>
      <c r="F42" s="298"/>
      <c r="G42" s="132"/>
      <c r="H42" s="132"/>
      <c r="I42" s="132"/>
      <c r="J42" s="64"/>
      <c r="K42" s="136"/>
      <c r="L42" s="78"/>
      <c r="M42" s="132"/>
      <c r="N42" s="132"/>
      <c r="O42" s="132"/>
      <c r="P42" s="132"/>
      <c r="Q42" s="132"/>
      <c r="R42" s="132"/>
      <c r="S42" s="132"/>
      <c r="T42" s="64"/>
    </row>
    <row r="43" spans="1:20" s="142" customFormat="1" ht="15" customHeight="1">
      <c r="A43" s="139" t="s">
        <v>223</v>
      </c>
      <c r="B43" s="139" t="s">
        <v>91</v>
      </c>
      <c r="C43" s="275" t="s">
        <v>92</v>
      </c>
      <c r="D43" s="275" t="s">
        <v>101</v>
      </c>
      <c r="E43" s="275" t="s">
        <v>222</v>
      </c>
      <c r="F43" s="275" t="s">
        <v>100</v>
      </c>
      <c r="G43" s="139" t="s">
        <v>98</v>
      </c>
      <c r="H43" s="139" t="s">
        <v>99</v>
      </c>
      <c r="I43" s="139" t="s">
        <v>198</v>
      </c>
      <c r="J43" s="140"/>
      <c r="K43" s="141"/>
      <c r="L43" s="139" t="s">
        <v>223</v>
      </c>
      <c r="M43" s="139" t="s">
        <v>91</v>
      </c>
      <c r="N43" s="274" t="s">
        <v>92</v>
      </c>
      <c r="O43" s="139" t="s">
        <v>93</v>
      </c>
      <c r="P43" s="139" t="s">
        <v>94</v>
      </c>
      <c r="Q43" s="139" t="s">
        <v>95</v>
      </c>
      <c r="R43" s="139" t="s">
        <v>96</v>
      </c>
      <c r="S43" s="139" t="s">
        <v>97</v>
      </c>
      <c r="T43" s="140"/>
    </row>
    <row r="44" spans="1:20" s="146" customFormat="1" ht="262.5" customHeight="1">
      <c r="A44" s="145">
        <v>48</v>
      </c>
      <c r="B44" s="138" t="s">
        <v>143</v>
      </c>
      <c r="C44" s="277" t="s">
        <v>144</v>
      </c>
      <c r="D44" s="303">
        <v>1</v>
      </c>
      <c r="E44" s="301" t="s">
        <v>622</v>
      </c>
      <c r="F44" s="301" t="s">
        <v>653</v>
      </c>
      <c r="G44" s="138" t="s">
        <v>149</v>
      </c>
      <c r="H44" s="138" t="s">
        <v>150</v>
      </c>
      <c r="I44" s="138" t="s">
        <v>151</v>
      </c>
      <c r="J44" s="143"/>
      <c r="K44" s="144"/>
      <c r="L44" s="145">
        <v>48</v>
      </c>
      <c r="M44" s="138" t="s">
        <v>143</v>
      </c>
      <c r="N44" s="273" t="s">
        <v>144</v>
      </c>
      <c r="O44" s="138" t="s">
        <v>145</v>
      </c>
      <c r="P44" s="138" t="s">
        <v>146</v>
      </c>
      <c r="Q44" s="138" t="s">
        <v>147</v>
      </c>
      <c r="R44" s="138" t="s">
        <v>148</v>
      </c>
      <c r="S44" s="138" t="s">
        <v>239</v>
      </c>
      <c r="T44" s="143"/>
    </row>
    <row r="45" spans="1:20" s="146" customFormat="1" ht="209.25" customHeight="1">
      <c r="A45" s="145">
        <v>49</v>
      </c>
      <c r="B45" s="138" t="s">
        <v>143</v>
      </c>
      <c r="C45" s="277" t="s">
        <v>152</v>
      </c>
      <c r="D45" s="303">
        <v>3</v>
      </c>
      <c r="E45" s="301" t="s">
        <v>623</v>
      </c>
      <c r="F45" s="301" t="s">
        <v>654</v>
      </c>
      <c r="G45" s="138" t="s">
        <v>449</v>
      </c>
      <c r="H45" s="138" t="s">
        <v>150</v>
      </c>
      <c r="I45" s="138" t="s">
        <v>156</v>
      </c>
      <c r="J45" s="143"/>
      <c r="K45" s="144"/>
      <c r="L45" s="145">
        <v>49</v>
      </c>
      <c r="M45" s="138" t="s">
        <v>143</v>
      </c>
      <c r="N45" s="273" t="s">
        <v>152</v>
      </c>
      <c r="O45" s="138" t="s">
        <v>153</v>
      </c>
      <c r="P45" s="138" t="s">
        <v>154</v>
      </c>
      <c r="Q45" s="138" t="s">
        <v>155</v>
      </c>
      <c r="R45" s="138" t="s">
        <v>231</v>
      </c>
      <c r="S45" s="138" t="s">
        <v>239</v>
      </c>
      <c r="T45" s="143"/>
    </row>
    <row r="46" spans="1:20" s="146" customFormat="1" ht="244.5" customHeight="1">
      <c r="A46" s="145">
        <v>50</v>
      </c>
      <c r="B46" s="138" t="s">
        <v>143</v>
      </c>
      <c r="C46" s="277" t="s">
        <v>234</v>
      </c>
      <c r="D46" s="303">
        <v>3</v>
      </c>
      <c r="E46" s="301" t="s">
        <v>624</v>
      </c>
      <c r="F46" s="301" t="s">
        <v>655</v>
      </c>
      <c r="G46" s="138" t="s">
        <v>240</v>
      </c>
      <c r="H46" s="138" t="s">
        <v>241</v>
      </c>
      <c r="I46" s="138" t="s">
        <v>242</v>
      </c>
      <c r="J46" s="147"/>
      <c r="K46" s="144"/>
      <c r="L46" s="145">
        <v>50</v>
      </c>
      <c r="M46" s="138" t="s">
        <v>143</v>
      </c>
      <c r="N46" s="273" t="s">
        <v>234</v>
      </c>
      <c r="O46" s="138" t="s">
        <v>235</v>
      </c>
      <c r="P46" s="138" t="s">
        <v>236</v>
      </c>
      <c r="Q46" s="138" t="s">
        <v>237</v>
      </c>
      <c r="R46" s="138" t="s">
        <v>238</v>
      </c>
      <c r="S46" s="138" t="s">
        <v>239</v>
      </c>
      <c r="T46" s="147"/>
    </row>
    <row r="47" spans="1:20" s="102" customFormat="1">
      <c r="A47" s="128"/>
      <c r="B47" s="128"/>
      <c r="C47" s="128"/>
      <c r="D47" s="300"/>
      <c r="E47" s="300"/>
      <c r="F47" s="300"/>
      <c r="G47" s="128"/>
      <c r="H47" s="128"/>
      <c r="I47" s="128"/>
      <c r="J47" s="128"/>
      <c r="K47" s="101"/>
      <c r="L47" s="128"/>
      <c r="M47" s="128"/>
      <c r="N47" s="128"/>
      <c r="O47" s="128"/>
      <c r="P47" s="128"/>
      <c r="Q47" s="128"/>
      <c r="R47" s="128"/>
      <c r="S47" s="128"/>
      <c r="T47" s="128"/>
    </row>
    <row r="48" spans="1:20" s="102" customFormat="1" ht="15" customHeight="1">
      <c r="A48" s="70"/>
      <c r="B48" s="71"/>
      <c r="C48" s="71"/>
      <c r="D48" s="297"/>
      <c r="E48" s="297"/>
      <c r="F48" s="297"/>
      <c r="G48" s="71"/>
      <c r="H48" s="71"/>
      <c r="I48" s="71"/>
      <c r="J48" s="72"/>
      <c r="K48" s="136"/>
      <c r="L48" s="70"/>
      <c r="M48" s="71"/>
      <c r="N48" s="71"/>
      <c r="O48" s="71"/>
      <c r="P48" s="71"/>
      <c r="Q48" s="71"/>
      <c r="R48" s="71"/>
      <c r="S48" s="71"/>
      <c r="T48" s="72"/>
    </row>
    <row r="49" spans="1:20" s="102" customFormat="1" ht="18" customHeight="1">
      <c r="A49" s="73"/>
      <c r="B49" s="132"/>
      <c r="C49" s="132"/>
      <c r="D49" s="298"/>
      <c r="E49" s="298"/>
      <c r="F49" s="298"/>
      <c r="G49" s="84" t="s">
        <v>8</v>
      </c>
      <c r="H49" s="342" t="str">
        <f>$H$2</f>
        <v>Alpine Energy Limited</v>
      </c>
      <c r="I49" s="342"/>
      <c r="J49" s="64"/>
      <c r="K49" s="136"/>
      <c r="L49" s="73"/>
      <c r="M49" s="132"/>
      <c r="N49" s="132"/>
      <c r="O49" s="132"/>
      <c r="P49" s="132"/>
      <c r="Q49" s="84" t="s">
        <v>8</v>
      </c>
      <c r="R49" s="342" t="str">
        <f>$H$2</f>
        <v>Alpine Energy Limited</v>
      </c>
      <c r="S49" s="342"/>
      <c r="T49" s="64"/>
    </row>
    <row r="50" spans="1:20" s="102" customFormat="1" ht="18" customHeight="1">
      <c r="A50" s="73"/>
      <c r="B50" s="132"/>
      <c r="C50" s="132"/>
      <c r="D50" s="298"/>
      <c r="E50" s="298"/>
      <c r="F50" s="298"/>
      <c r="G50" s="84" t="s">
        <v>244</v>
      </c>
      <c r="H50" s="352" t="str">
        <f>$H$3</f>
        <v xml:space="preserve"> 1 April 2014 – 31 March 2024</v>
      </c>
      <c r="I50" s="342"/>
      <c r="J50" s="64"/>
      <c r="K50" s="136"/>
      <c r="L50" s="73"/>
      <c r="M50" s="132"/>
      <c r="N50" s="132"/>
      <c r="O50" s="132"/>
      <c r="P50" s="132"/>
      <c r="Q50" s="84" t="s">
        <v>244</v>
      </c>
      <c r="R50" s="352" t="str">
        <f>$H$3</f>
        <v xml:space="preserve"> 1 April 2014 – 31 March 2024</v>
      </c>
      <c r="S50" s="342"/>
      <c r="T50" s="64"/>
    </row>
    <row r="51" spans="1:20" s="102" customFormat="1" ht="18" customHeight="1">
      <c r="A51" s="129"/>
      <c r="B51" s="132"/>
      <c r="C51" s="132"/>
      <c r="D51" s="298"/>
      <c r="E51" s="298"/>
      <c r="F51" s="298"/>
      <c r="G51" s="84" t="s">
        <v>243</v>
      </c>
      <c r="H51" s="342" t="str">
        <f>IF($H$4="","",$H$4)</f>
        <v/>
      </c>
      <c r="I51" s="342"/>
      <c r="J51" s="64"/>
      <c r="K51" s="136"/>
      <c r="L51" s="129"/>
      <c r="M51" s="132"/>
      <c r="N51" s="132"/>
      <c r="O51" s="132"/>
      <c r="P51" s="132"/>
      <c r="Q51" s="84" t="s">
        <v>243</v>
      </c>
      <c r="R51" s="342" t="str">
        <f>IF($H$4="","",$H$4)</f>
        <v/>
      </c>
      <c r="S51" s="342"/>
      <c r="T51" s="64"/>
    </row>
    <row r="52" spans="1:20" s="102" customFormat="1" ht="21">
      <c r="A52" s="133" t="s">
        <v>533</v>
      </c>
      <c r="B52" s="132"/>
      <c r="C52" s="132"/>
      <c r="D52" s="298"/>
      <c r="E52" s="298"/>
      <c r="F52" s="298"/>
      <c r="G52" s="84"/>
      <c r="H52" s="84"/>
      <c r="I52" s="84"/>
      <c r="J52" s="64"/>
      <c r="K52" s="136"/>
      <c r="L52" s="133" t="s">
        <v>533</v>
      </c>
      <c r="M52" s="132"/>
      <c r="N52" s="132"/>
      <c r="O52" s="132"/>
      <c r="P52" s="132"/>
      <c r="Q52" s="132"/>
      <c r="R52" s="132"/>
      <c r="S52" s="84"/>
      <c r="T52" s="64"/>
    </row>
    <row r="53" spans="1:20" s="102" customFormat="1" ht="15" customHeight="1">
      <c r="A53" s="78"/>
      <c r="B53" s="132"/>
      <c r="C53" s="132"/>
      <c r="D53" s="298"/>
      <c r="E53" s="298"/>
      <c r="F53" s="298"/>
      <c r="G53" s="132"/>
      <c r="H53" s="132"/>
      <c r="I53" s="132"/>
      <c r="J53" s="64"/>
      <c r="K53" s="136"/>
      <c r="L53" s="78"/>
      <c r="M53" s="132"/>
      <c r="N53" s="132"/>
      <c r="O53" s="132"/>
      <c r="P53" s="132"/>
      <c r="Q53" s="132"/>
      <c r="R53" s="132"/>
      <c r="S53" s="132"/>
      <c r="T53" s="64"/>
    </row>
    <row r="54" spans="1:20" s="142" customFormat="1" ht="15" customHeight="1">
      <c r="A54" s="139" t="s">
        <v>223</v>
      </c>
      <c r="B54" s="139" t="s">
        <v>91</v>
      </c>
      <c r="C54" s="275" t="s">
        <v>92</v>
      </c>
      <c r="D54" s="275" t="s">
        <v>101</v>
      </c>
      <c r="E54" s="275" t="s">
        <v>222</v>
      </c>
      <c r="F54" s="275" t="s">
        <v>100</v>
      </c>
      <c r="G54" s="139" t="s">
        <v>98</v>
      </c>
      <c r="H54" s="139" t="s">
        <v>99</v>
      </c>
      <c r="I54" s="139" t="s">
        <v>198</v>
      </c>
      <c r="J54" s="140"/>
      <c r="K54" s="141"/>
      <c r="L54" s="139" t="s">
        <v>223</v>
      </c>
      <c r="M54" s="139" t="s">
        <v>91</v>
      </c>
      <c r="N54" s="274" t="s">
        <v>92</v>
      </c>
      <c r="O54" s="139" t="s">
        <v>93</v>
      </c>
      <c r="P54" s="139" t="s">
        <v>94</v>
      </c>
      <c r="Q54" s="139" t="s">
        <v>95</v>
      </c>
      <c r="R54" s="139" t="s">
        <v>96</v>
      </c>
      <c r="S54" s="139" t="s">
        <v>97</v>
      </c>
      <c r="T54" s="140"/>
    </row>
    <row r="55" spans="1:20" s="146" customFormat="1" ht="181.5" customHeight="1">
      <c r="A55" s="145">
        <v>53</v>
      </c>
      <c r="B55" s="138" t="s">
        <v>348</v>
      </c>
      <c r="C55" s="277" t="s">
        <v>349</v>
      </c>
      <c r="D55" s="303">
        <v>2</v>
      </c>
      <c r="E55" s="301" t="s">
        <v>625</v>
      </c>
      <c r="F55" s="301" t="s">
        <v>656</v>
      </c>
      <c r="G55" s="138" t="s">
        <v>354</v>
      </c>
      <c r="H55" s="138" t="s">
        <v>355</v>
      </c>
      <c r="I55" s="138" t="s">
        <v>356</v>
      </c>
      <c r="J55" s="143"/>
      <c r="K55" s="144"/>
      <c r="L55" s="145">
        <v>53</v>
      </c>
      <c r="M55" s="138" t="s">
        <v>348</v>
      </c>
      <c r="N55" s="273" t="s">
        <v>349</v>
      </c>
      <c r="O55" s="138" t="s">
        <v>350</v>
      </c>
      <c r="P55" s="138" t="s">
        <v>351</v>
      </c>
      <c r="Q55" s="138" t="s">
        <v>352</v>
      </c>
      <c r="R55" s="138" t="s">
        <v>353</v>
      </c>
      <c r="S55" s="138" t="s">
        <v>239</v>
      </c>
      <c r="T55" s="143"/>
    </row>
    <row r="56" spans="1:20" s="146" customFormat="1" ht="162" customHeight="1">
      <c r="A56" s="145">
        <v>59</v>
      </c>
      <c r="B56" s="138" t="s">
        <v>357</v>
      </c>
      <c r="C56" s="277" t="s">
        <v>358</v>
      </c>
      <c r="D56" s="303">
        <v>2</v>
      </c>
      <c r="E56" s="301" t="s">
        <v>626</v>
      </c>
      <c r="F56" s="301" t="s">
        <v>657</v>
      </c>
      <c r="G56" s="138" t="s">
        <v>450</v>
      </c>
      <c r="H56" s="138" t="s">
        <v>363</v>
      </c>
      <c r="I56" s="138" t="s">
        <v>364</v>
      </c>
      <c r="J56" s="143"/>
      <c r="K56" s="144"/>
      <c r="L56" s="145">
        <v>59</v>
      </c>
      <c r="M56" s="138" t="s">
        <v>357</v>
      </c>
      <c r="N56" s="273" t="s">
        <v>358</v>
      </c>
      <c r="O56" s="138" t="s">
        <v>359</v>
      </c>
      <c r="P56" s="138" t="s">
        <v>360</v>
      </c>
      <c r="Q56" s="138" t="s">
        <v>361</v>
      </c>
      <c r="R56" s="138" t="s">
        <v>362</v>
      </c>
      <c r="S56" s="138" t="s">
        <v>239</v>
      </c>
      <c r="T56" s="143"/>
    </row>
    <row r="57" spans="1:20" s="146" customFormat="1" ht="293.25" customHeight="1">
      <c r="A57" s="145">
        <v>62</v>
      </c>
      <c r="B57" s="138" t="s">
        <v>225</v>
      </c>
      <c r="C57" s="277" t="s">
        <v>157</v>
      </c>
      <c r="D57" s="303">
        <v>2</v>
      </c>
      <c r="E57" s="301" t="s">
        <v>627</v>
      </c>
      <c r="F57" s="301" t="s">
        <v>658</v>
      </c>
      <c r="G57" s="138" t="s">
        <v>162</v>
      </c>
      <c r="H57" s="138" t="s">
        <v>163</v>
      </c>
      <c r="I57" s="138" t="s">
        <v>164</v>
      </c>
      <c r="J57" s="143"/>
      <c r="K57" s="144"/>
      <c r="L57" s="145">
        <v>62</v>
      </c>
      <c r="M57" s="138" t="s">
        <v>225</v>
      </c>
      <c r="N57" s="273" t="s">
        <v>157</v>
      </c>
      <c r="O57" s="138" t="s">
        <v>158</v>
      </c>
      <c r="P57" s="138" t="s">
        <v>159</v>
      </c>
      <c r="Q57" s="138" t="s">
        <v>160</v>
      </c>
      <c r="R57" s="138" t="s">
        <v>161</v>
      </c>
      <c r="S57" s="138" t="s">
        <v>239</v>
      </c>
      <c r="T57" s="143"/>
    </row>
    <row r="58" spans="1:20" s="146" customFormat="1" ht="132" customHeight="1">
      <c r="A58" s="145">
        <v>63</v>
      </c>
      <c r="B58" s="138" t="s">
        <v>225</v>
      </c>
      <c r="C58" s="277" t="s">
        <v>365</v>
      </c>
      <c r="D58" s="303">
        <v>1</v>
      </c>
      <c r="E58" s="301" t="s">
        <v>628</v>
      </c>
      <c r="F58" s="301" t="s">
        <v>659</v>
      </c>
      <c r="G58" s="138" t="s">
        <v>451</v>
      </c>
      <c r="H58" s="138" t="s">
        <v>370</v>
      </c>
      <c r="I58" s="138" t="s">
        <v>371</v>
      </c>
      <c r="J58" s="147"/>
      <c r="K58" s="144"/>
      <c r="L58" s="145">
        <v>63</v>
      </c>
      <c r="M58" s="138" t="s">
        <v>225</v>
      </c>
      <c r="N58" s="273" t="s">
        <v>365</v>
      </c>
      <c r="O58" s="138" t="s">
        <v>366</v>
      </c>
      <c r="P58" s="138" t="s">
        <v>367</v>
      </c>
      <c r="Q58" s="138" t="s">
        <v>368</v>
      </c>
      <c r="R58" s="138" t="s">
        <v>369</v>
      </c>
      <c r="S58" s="138" t="s">
        <v>239</v>
      </c>
      <c r="T58" s="147"/>
    </row>
    <row r="59" spans="1:20" s="102" customFormat="1">
      <c r="A59" s="128"/>
      <c r="B59" s="128"/>
      <c r="C59" s="128"/>
      <c r="D59" s="300"/>
      <c r="E59" s="300"/>
      <c r="F59" s="300"/>
      <c r="G59" s="128"/>
      <c r="H59" s="128"/>
      <c r="I59" s="128"/>
      <c r="J59" s="128"/>
      <c r="K59" s="101"/>
      <c r="L59" s="128"/>
      <c r="M59" s="128"/>
      <c r="N59" s="128"/>
      <c r="O59" s="128"/>
      <c r="P59" s="128"/>
      <c r="Q59" s="128"/>
      <c r="R59" s="128"/>
      <c r="S59" s="128"/>
      <c r="T59" s="128"/>
    </row>
    <row r="60" spans="1:20" s="102" customFormat="1" ht="15" customHeight="1">
      <c r="A60" s="70"/>
      <c r="B60" s="71"/>
      <c r="C60" s="71"/>
      <c r="D60" s="297"/>
      <c r="E60" s="297"/>
      <c r="F60" s="297"/>
      <c r="G60" s="71"/>
      <c r="H60" s="71"/>
      <c r="I60" s="71"/>
      <c r="J60" s="72"/>
      <c r="K60" s="136"/>
      <c r="L60" s="70"/>
      <c r="M60" s="71"/>
      <c r="N60" s="71"/>
      <c r="O60" s="71"/>
      <c r="P60" s="71"/>
      <c r="Q60" s="71"/>
      <c r="R60" s="71"/>
      <c r="S60" s="71"/>
      <c r="T60" s="72"/>
    </row>
    <row r="61" spans="1:20" s="102" customFormat="1" ht="18" customHeight="1">
      <c r="A61" s="73"/>
      <c r="B61" s="132"/>
      <c r="C61" s="132"/>
      <c r="D61" s="298"/>
      <c r="E61" s="298"/>
      <c r="F61" s="298"/>
      <c r="G61" s="84" t="s">
        <v>8</v>
      </c>
      <c r="H61" s="342" t="str">
        <f>$H$2</f>
        <v>Alpine Energy Limited</v>
      </c>
      <c r="I61" s="342"/>
      <c r="J61" s="64"/>
      <c r="K61" s="136"/>
      <c r="L61" s="73"/>
      <c r="M61" s="132"/>
      <c r="N61" s="132"/>
      <c r="O61" s="132"/>
      <c r="P61" s="132"/>
      <c r="Q61" s="84" t="s">
        <v>8</v>
      </c>
      <c r="R61" s="342" t="str">
        <f>$H$2</f>
        <v>Alpine Energy Limited</v>
      </c>
      <c r="S61" s="342"/>
      <c r="T61" s="64"/>
    </row>
    <row r="62" spans="1:20" s="102" customFormat="1" ht="18" customHeight="1">
      <c r="A62" s="73"/>
      <c r="B62" s="132"/>
      <c r="C62" s="132"/>
      <c r="D62" s="298"/>
      <c r="E62" s="298"/>
      <c r="F62" s="298"/>
      <c r="G62" s="84" t="s">
        <v>244</v>
      </c>
      <c r="H62" s="352" t="str">
        <f>$H$3</f>
        <v xml:space="preserve"> 1 April 2014 – 31 March 2024</v>
      </c>
      <c r="I62" s="342"/>
      <c r="J62" s="64"/>
      <c r="K62" s="136"/>
      <c r="L62" s="73"/>
      <c r="M62" s="132"/>
      <c r="N62" s="132"/>
      <c r="O62" s="132"/>
      <c r="P62" s="132"/>
      <c r="Q62" s="84" t="s">
        <v>244</v>
      </c>
      <c r="R62" s="352" t="str">
        <f>$H$3</f>
        <v xml:space="preserve"> 1 April 2014 – 31 March 2024</v>
      </c>
      <c r="S62" s="342"/>
      <c r="T62" s="64"/>
    </row>
    <row r="63" spans="1:20" s="102" customFormat="1" ht="18" customHeight="1">
      <c r="A63" s="129"/>
      <c r="B63" s="132"/>
      <c r="C63" s="132"/>
      <c r="D63" s="298"/>
      <c r="E63" s="298"/>
      <c r="F63" s="298"/>
      <c r="G63" s="84" t="s">
        <v>243</v>
      </c>
      <c r="H63" s="342" t="str">
        <f>IF($H$4="","",$H$4)</f>
        <v/>
      </c>
      <c r="I63" s="342"/>
      <c r="J63" s="64"/>
      <c r="K63" s="136"/>
      <c r="L63" s="129"/>
      <c r="M63" s="132"/>
      <c r="N63" s="132"/>
      <c r="O63" s="132"/>
      <c r="P63" s="132"/>
      <c r="Q63" s="84" t="s">
        <v>243</v>
      </c>
      <c r="R63" s="342" t="str">
        <f>IF($H$4="","",$H$4)</f>
        <v/>
      </c>
      <c r="S63" s="342"/>
      <c r="T63" s="64"/>
    </row>
    <row r="64" spans="1:20" s="102" customFormat="1" ht="21">
      <c r="A64" s="133" t="s">
        <v>533</v>
      </c>
      <c r="B64" s="132"/>
      <c r="C64" s="132"/>
      <c r="D64" s="298"/>
      <c r="E64" s="298"/>
      <c r="F64" s="298"/>
      <c r="G64" s="84"/>
      <c r="H64" s="84"/>
      <c r="I64" s="84"/>
      <c r="J64" s="64"/>
      <c r="K64" s="136"/>
      <c r="L64" s="133" t="s">
        <v>533</v>
      </c>
      <c r="M64" s="132"/>
      <c r="N64" s="132"/>
      <c r="O64" s="132"/>
      <c r="P64" s="132"/>
      <c r="Q64" s="132"/>
      <c r="R64" s="132"/>
      <c r="S64" s="84"/>
      <c r="T64" s="64"/>
    </row>
    <row r="65" spans="1:20" s="102" customFormat="1" ht="15" customHeight="1">
      <c r="A65" s="78"/>
      <c r="B65" s="132"/>
      <c r="C65" s="132"/>
      <c r="D65" s="298"/>
      <c r="E65" s="298"/>
      <c r="F65" s="298"/>
      <c r="G65" s="132"/>
      <c r="H65" s="132"/>
      <c r="I65" s="132"/>
      <c r="J65" s="64"/>
      <c r="K65" s="136"/>
      <c r="L65" s="78"/>
      <c r="M65" s="132"/>
      <c r="N65" s="132"/>
      <c r="O65" s="132"/>
      <c r="P65" s="132"/>
      <c r="Q65" s="132"/>
      <c r="R65" s="132"/>
      <c r="S65" s="132"/>
      <c r="T65" s="64"/>
    </row>
    <row r="66" spans="1:20" s="142" customFormat="1" ht="15" customHeight="1">
      <c r="A66" s="139" t="s">
        <v>223</v>
      </c>
      <c r="B66" s="139" t="s">
        <v>91</v>
      </c>
      <c r="C66" s="275" t="s">
        <v>92</v>
      </c>
      <c r="D66" s="275" t="s">
        <v>101</v>
      </c>
      <c r="E66" s="275" t="s">
        <v>222</v>
      </c>
      <c r="F66" s="275" t="s">
        <v>100</v>
      </c>
      <c r="G66" s="139" t="s">
        <v>98</v>
      </c>
      <c r="H66" s="139" t="s">
        <v>99</v>
      </c>
      <c r="I66" s="139" t="s">
        <v>198</v>
      </c>
      <c r="J66" s="140"/>
      <c r="K66" s="141"/>
      <c r="L66" s="139" t="s">
        <v>223</v>
      </c>
      <c r="M66" s="139" t="s">
        <v>91</v>
      </c>
      <c r="N66" s="274" t="s">
        <v>92</v>
      </c>
      <c r="O66" s="139" t="s">
        <v>93</v>
      </c>
      <c r="P66" s="139" t="s">
        <v>94</v>
      </c>
      <c r="Q66" s="139" t="s">
        <v>95</v>
      </c>
      <c r="R66" s="139" t="s">
        <v>96</v>
      </c>
      <c r="S66" s="139" t="s">
        <v>97</v>
      </c>
      <c r="T66" s="140"/>
    </row>
    <row r="67" spans="1:20" s="146" customFormat="1" ht="121.5" customHeight="1">
      <c r="A67" s="145">
        <v>64</v>
      </c>
      <c r="B67" s="138" t="s">
        <v>225</v>
      </c>
      <c r="C67" s="277" t="s">
        <v>165</v>
      </c>
      <c r="D67" s="303">
        <v>2</v>
      </c>
      <c r="E67" s="301" t="s">
        <v>629</v>
      </c>
      <c r="F67" s="301" t="s">
        <v>660</v>
      </c>
      <c r="G67" s="138" t="s">
        <v>170</v>
      </c>
      <c r="H67" s="138" t="s">
        <v>171</v>
      </c>
      <c r="I67" s="138" t="s">
        <v>172</v>
      </c>
      <c r="J67" s="143"/>
      <c r="K67" s="144"/>
      <c r="L67" s="145">
        <v>64</v>
      </c>
      <c r="M67" s="138" t="s">
        <v>225</v>
      </c>
      <c r="N67" s="273" t="s">
        <v>165</v>
      </c>
      <c r="O67" s="138" t="s">
        <v>166</v>
      </c>
      <c r="P67" s="138" t="s">
        <v>167</v>
      </c>
      <c r="Q67" s="138" t="s">
        <v>168</v>
      </c>
      <c r="R67" s="138" t="s">
        <v>169</v>
      </c>
      <c r="S67" s="138" t="s">
        <v>239</v>
      </c>
      <c r="T67" s="143"/>
    </row>
    <row r="68" spans="1:20" s="146" customFormat="1" ht="241.5" customHeight="1">
      <c r="A68" s="145">
        <v>69</v>
      </c>
      <c r="B68" s="138" t="s">
        <v>372</v>
      </c>
      <c r="C68" s="277" t="s">
        <v>373</v>
      </c>
      <c r="D68" s="303">
        <v>2</v>
      </c>
      <c r="E68" s="301" t="s">
        <v>630</v>
      </c>
      <c r="F68" s="301" t="s">
        <v>661</v>
      </c>
      <c r="G68" s="138" t="s">
        <v>452</v>
      </c>
      <c r="H68" s="138" t="s">
        <v>378</v>
      </c>
      <c r="I68" s="138" t="s">
        <v>379</v>
      </c>
      <c r="J68" s="143"/>
      <c r="K68" s="144"/>
      <c r="L68" s="145">
        <v>69</v>
      </c>
      <c r="M68" s="138" t="s">
        <v>372</v>
      </c>
      <c r="N68" s="273" t="s">
        <v>373</v>
      </c>
      <c r="O68" s="138" t="s">
        <v>374</v>
      </c>
      <c r="P68" s="138" t="s">
        <v>375</v>
      </c>
      <c r="Q68" s="138" t="s">
        <v>376</v>
      </c>
      <c r="R68" s="138" t="s">
        <v>377</v>
      </c>
      <c r="S68" s="138" t="s">
        <v>239</v>
      </c>
      <c r="T68" s="143"/>
    </row>
    <row r="69" spans="1:20" s="146" customFormat="1" ht="132.75" customHeight="1">
      <c r="A69" s="145">
        <v>79</v>
      </c>
      <c r="B69" s="138" t="s">
        <v>173</v>
      </c>
      <c r="C69" s="277" t="s">
        <v>174</v>
      </c>
      <c r="D69" s="303">
        <v>2</v>
      </c>
      <c r="E69" s="301" t="s">
        <v>631</v>
      </c>
      <c r="F69" s="301" t="s">
        <v>662</v>
      </c>
      <c r="G69" s="138" t="s">
        <v>177</v>
      </c>
      <c r="H69" s="138" t="s">
        <v>178</v>
      </c>
      <c r="I69" s="138" t="s">
        <v>179</v>
      </c>
      <c r="J69" s="143"/>
      <c r="K69" s="144"/>
      <c r="L69" s="145">
        <v>79</v>
      </c>
      <c r="M69" s="138" t="s">
        <v>173</v>
      </c>
      <c r="N69" s="273" t="s">
        <v>174</v>
      </c>
      <c r="O69" s="138" t="s">
        <v>227</v>
      </c>
      <c r="P69" s="138" t="s">
        <v>228</v>
      </c>
      <c r="Q69" s="138" t="s">
        <v>175</v>
      </c>
      <c r="R69" s="138" t="s">
        <v>176</v>
      </c>
      <c r="S69" s="138" t="s">
        <v>239</v>
      </c>
      <c r="T69" s="143"/>
    </row>
    <row r="70" spans="1:20" s="146" customFormat="1" ht="165.75" customHeight="1">
      <c r="A70" s="145">
        <v>82</v>
      </c>
      <c r="B70" s="138" t="s">
        <v>180</v>
      </c>
      <c r="C70" s="277" t="s">
        <v>210</v>
      </c>
      <c r="D70" s="303">
        <v>3</v>
      </c>
      <c r="E70" s="301" t="s">
        <v>632</v>
      </c>
      <c r="F70" s="301" t="s">
        <v>663</v>
      </c>
      <c r="G70" s="138" t="s">
        <v>453</v>
      </c>
      <c r="H70" s="138" t="s">
        <v>215</v>
      </c>
      <c r="I70" s="138" t="s">
        <v>216</v>
      </c>
      <c r="J70" s="147"/>
      <c r="K70" s="144"/>
      <c r="L70" s="145">
        <v>82</v>
      </c>
      <c r="M70" s="138" t="s">
        <v>180</v>
      </c>
      <c r="N70" s="273" t="s">
        <v>210</v>
      </c>
      <c r="O70" s="138" t="s">
        <v>211</v>
      </c>
      <c r="P70" s="138" t="s">
        <v>212</v>
      </c>
      <c r="Q70" s="138" t="s">
        <v>213</v>
      </c>
      <c r="R70" s="138" t="s">
        <v>214</v>
      </c>
      <c r="S70" s="138" t="s">
        <v>239</v>
      </c>
      <c r="T70" s="147"/>
    </row>
    <row r="71" spans="1:20" s="102" customFormat="1">
      <c r="A71" s="128"/>
      <c r="B71" s="128"/>
      <c r="C71" s="128"/>
      <c r="D71" s="300"/>
      <c r="E71" s="300"/>
      <c r="F71" s="300"/>
      <c r="G71" s="128"/>
      <c r="H71" s="128"/>
      <c r="I71" s="128"/>
      <c r="J71" s="128"/>
      <c r="K71" s="101"/>
      <c r="L71" s="128"/>
      <c r="M71" s="128"/>
      <c r="N71" s="128"/>
      <c r="O71" s="128"/>
      <c r="P71" s="128"/>
      <c r="Q71" s="128"/>
      <c r="R71" s="128"/>
      <c r="S71" s="128"/>
      <c r="T71" s="128"/>
    </row>
    <row r="72" spans="1:20" s="102" customFormat="1" ht="15" customHeight="1">
      <c r="A72" s="70"/>
      <c r="B72" s="71"/>
      <c r="C72" s="71"/>
      <c r="D72" s="297"/>
      <c r="E72" s="297"/>
      <c r="F72" s="297"/>
      <c r="G72" s="71"/>
      <c r="H72" s="71"/>
      <c r="I72" s="71"/>
      <c r="J72" s="72"/>
      <c r="K72" s="136"/>
      <c r="L72" s="70"/>
      <c r="M72" s="71"/>
      <c r="N72" s="71"/>
      <c r="O72" s="71"/>
      <c r="P72" s="71"/>
      <c r="Q72" s="71"/>
      <c r="R72" s="71"/>
      <c r="S72" s="71"/>
      <c r="T72" s="72"/>
    </row>
    <row r="73" spans="1:20" s="102" customFormat="1" ht="18" customHeight="1">
      <c r="A73" s="73"/>
      <c r="B73" s="132"/>
      <c r="C73" s="132"/>
      <c r="D73" s="298"/>
      <c r="E73" s="298"/>
      <c r="F73" s="298"/>
      <c r="G73" s="84" t="s">
        <v>8</v>
      </c>
      <c r="H73" s="342" t="str">
        <f>$H$2</f>
        <v>Alpine Energy Limited</v>
      </c>
      <c r="I73" s="342"/>
      <c r="J73" s="64"/>
      <c r="K73" s="136"/>
      <c r="L73" s="73"/>
      <c r="M73" s="132"/>
      <c r="N73" s="132"/>
      <c r="O73" s="132"/>
      <c r="P73" s="132"/>
      <c r="Q73" s="84" t="s">
        <v>8</v>
      </c>
      <c r="R73" s="342" t="str">
        <f>$H$2</f>
        <v>Alpine Energy Limited</v>
      </c>
      <c r="S73" s="342"/>
      <c r="T73" s="64"/>
    </row>
    <row r="74" spans="1:20" s="102" customFormat="1" ht="18" customHeight="1">
      <c r="A74" s="73"/>
      <c r="B74" s="132"/>
      <c r="C74" s="132"/>
      <c r="D74" s="298"/>
      <c r="E74" s="298"/>
      <c r="F74" s="298"/>
      <c r="G74" s="84" t="s">
        <v>244</v>
      </c>
      <c r="H74" s="352" t="str">
        <f>$H$3</f>
        <v xml:space="preserve"> 1 April 2014 – 31 March 2024</v>
      </c>
      <c r="I74" s="342"/>
      <c r="J74" s="64"/>
      <c r="K74" s="136"/>
      <c r="L74" s="73"/>
      <c r="M74" s="132"/>
      <c r="N74" s="132"/>
      <c r="O74" s="132"/>
      <c r="P74" s="132"/>
      <c r="Q74" s="84" t="s">
        <v>244</v>
      </c>
      <c r="R74" s="352" t="str">
        <f>$H$3</f>
        <v xml:space="preserve"> 1 April 2014 – 31 March 2024</v>
      </c>
      <c r="S74" s="342"/>
      <c r="T74" s="64"/>
    </row>
    <row r="75" spans="1:20" s="102" customFormat="1" ht="18" customHeight="1">
      <c r="A75" s="129"/>
      <c r="B75" s="132"/>
      <c r="C75" s="132"/>
      <c r="D75" s="298"/>
      <c r="E75" s="298"/>
      <c r="F75" s="298"/>
      <c r="G75" s="84" t="s">
        <v>243</v>
      </c>
      <c r="H75" s="342" t="str">
        <f>IF($H$4="","",$H$4)</f>
        <v/>
      </c>
      <c r="I75" s="342"/>
      <c r="J75" s="64"/>
      <c r="K75" s="136"/>
      <c r="L75" s="129"/>
      <c r="M75" s="132"/>
      <c r="N75" s="132"/>
      <c r="O75" s="132"/>
      <c r="P75" s="132"/>
      <c r="Q75" s="84" t="s">
        <v>243</v>
      </c>
      <c r="R75" s="342" t="str">
        <f>IF($H$4="","",$H$4)</f>
        <v/>
      </c>
      <c r="S75" s="342"/>
      <c r="T75" s="64"/>
    </row>
    <row r="76" spans="1:20" s="102" customFormat="1" ht="21">
      <c r="A76" s="133" t="s">
        <v>533</v>
      </c>
      <c r="B76" s="132"/>
      <c r="C76" s="132"/>
      <c r="D76" s="298"/>
      <c r="E76" s="298"/>
      <c r="F76" s="298"/>
      <c r="G76" s="84"/>
      <c r="H76" s="84"/>
      <c r="I76" s="84"/>
      <c r="J76" s="64"/>
      <c r="K76" s="136"/>
      <c r="L76" s="133" t="s">
        <v>533</v>
      </c>
      <c r="M76" s="132"/>
      <c r="N76" s="132"/>
      <c r="O76" s="132"/>
      <c r="P76" s="132"/>
      <c r="Q76" s="132"/>
      <c r="R76" s="132"/>
      <c r="S76" s="84"/>
      <c r="T76" s="64"/>
    </row>
    <row r="77" spans="1:20" s="102" customFormat="1" ht="15" customHeight="1">
      <c r="A77" s="78"/>
      <c r="B77" s="132"/>
      <c r="C77" s="132"/>
      <c r="D77" s="298"/>
      <c r="E77" s="298"/>
      <c r="F77" s="298"/>
      <c r="G77" s="132"/>
      <c r="H77" s="132"/>
      <c r="I77" s="132"/>
      <c r="J77" s="64"/>
      <c r="K77" s="136"/>
      <c r="L77" s="78"/>
      <c r="M77" s="132"/>
      <c r="N77" s="132"/>
      <c r="O77" s="132"/>
      <c r="P77" s="132"/>
      <c r="Q77" s="132"/>
      <c r="R77" s="132"/>
      <c r="S77" s="132"/>
      <c r="T77" s="64"/>
    </row>
    <row r="78" spans="1:20" s="142" customFormat="1" ht="15" customHeight="1">
      <c r="A78" s="139" t="s">
        <v>223</v>
      </c>
      <c r="B78" s="139" t="s">
        <v>91</v>
      </c>
      <c r="C78" s="275" t="s">
        <v>92</v>
      </c>
      <c r="D78" s="275" t="s">
        <v>101</v>
      </c>
      <c r="E78" s="275" t="s">
        <v>222</v>
      </c>
      <c r="F78" s="275" t="s">
        <v>100</v>
      </c>
      <c r="G78" s="139" t="s">
        <v>98</v>
      </c>
      <c r="H78" s="139" t="s">
        <v>99</v>
      </c>
      <c r="I78" s="139" t="s">
        <v>198</v>
      </c>
      <c r="J78" s="140"/>
      <c r="K78" s="141"/>
      <c r="L78" s="139" t="s">
        <v>223</v>
      </c>
      <c r="M78" s="139" t="s">
        <v>91</v>
      </c>
      <c r="N78" s="274" t="s">
        <v>92</v>
      </c>
      <c r="O78" s="139" t="s">
        <v>93</v>
      </c>
      <c r="P78" s="139" t="s">
        <v>94</v>
      </c>
      <c r="Q78" s="139" t="s">
        <v>95</v>
      </c>
      <c r="R78" s="139" t="s">
        <v>96</v>
      </c>
      <c r="S78" s="139" t="s">
        <v>97</v>
      </c>
      <c r="T78" s="140"/>
    </row>
    <row r="79" spans="1:20" s="146" customFormat="1" ht="165.75" customHeight="1">
      <c r="A79" s="145">
        <v>88</v>
      </c>
      <c r="B79" s="138" t="s">
        <v>380</v>
      </c>
      <c r="C79" s="277" t="s">
        <v>381</v>
      </c>
      <c r="D79" s="303">
        <v>2</v>
      </c>
      <c r="E79" s="301" t="s">
        <v>633</v>
      </c>
      <c r="F79" s="301" t="s">
        <v>664</v>
      </c>
      <c r="G79" s="138" t="s">
        <v>454</v>
      </c>
      <c r="H79" s="138" t="s">
        <v>386</v>
      </c>
      <c r="I79" s="138" t="s">
        <v>387</v>
      </c>
      <c r="J79" s="143"/>
      <c r="K79" s="144"/>
      <c r="L79" s="145">
        <v>88</v>
      </c>
      <c r="M79" s="138" t="s">
        <v>380</v>
      </c>
      <c r="N79" s="273" t="s">
        <v>381</v>
      </c>
      <c r="O79" s="138" t="s">
        <v>382</v>
      </c>
      <c r="P79" s="138" t="s">
        <v>383</v>
      </c>
      <c r="Q79" s="138" t="s">
        <v>384</v>
      </c>
      <c r="R79" s="138" t="s">
        <v>385</v>
      </c>
      <c r="S79" s="138" t="s">
        <v>239</v>
      </c>
      <c r="T79" s="143"/>
    </row>
    <row r="80" spans="1:20" s="146" customFormat="1" ht="209.25" customHeight="1">
      <c r="A80" s="145">
        <v>91</v>
      </c>
      <c r="B80" s="138" t="s">
        <v>380</v>
      </c>
      <c r="C80" s="277" t="s">
        <v>217</v>
      </c>
      <c r="D80" s="303">
        <v>2</v>
      </c>
      <c r="E80" s="301" t="s">
        <v>634</v>
      </c>
      <c r="F80" s="301" t="s">
        <v>665</v>
      </c>
      <c r="G80" s="138" t="s">
        <v>455</v>
      </c>
      <c r="H80" s="138" t="s">
        <v>181</v>
      </c>
      <c r="I80" s="138" t="s">
        <v>182</v>
      </c>
      <c r="J80" s="143"/>
      <c r="K80" s="144"/>
      <c r="L80" s="145">
        <v>91</v>
      </c>
      <c r="M80" s="138" t="s">
        <v>380</v>
      </c>
      <c r="N80" s="273" t="s">
        <v>217</v>
      </c>
      <c r="O80" s="138" t="s">
        <v>218</v>
      </c>
      <c r="P80" s="138" t="s">
        <v>219</v>
      </c>
      <c r="Q80" s="138" t="s">
        <v>220</v>
      </c>
      <c r="R80" s="138" t="s">
        <v>221</v>
      </c>
      <c r="S80" s="138" t="s">
        <v>239</v>
      </c>
      <c r="T80" s="143"/>
    </row>
    <row r="81" spans="1:20" s="146" customFormat="1" ht="180.75" customHeight="1">
      <c r="A81" s="145">
        <v>95</v>
      </c>
      <c r="B81" s="138" t="s">
        <v>388</v>
      </c>
      <c r="C81" s="277" t="s">
        <v>389</v>
      </c>
      <c r="D81" s="303">
        <v>2</v>
      </c>
      <c r="E81" s="301" t="s">
        <v>635</v>
      </c>
      <c r="F81" s="301" t="s">
        <v>666</v>
      </c>
      <c r="G81" s="138" t="s">
        <v>394</v>
      </c>
      <c r="H81" s="138" t="s">
        <v>395</v>
      </c>
      <c r="I81" s="138" t="s">
        <v>396</v>
      </c>
      <c r="J81" s="143"/>
      <c r="K81" s="144"/>
      <c r="L81" s="145">
        <v>95</v>
      </c>
      <c r="M81" s="138" t="s">
        <v>388</v>
      </c>
      <c r="N81" s="273" t="s">
        <v>389</v>
      </c>
      <c r="O81" s="138" t="s">
        <v>390</v>
      </c>
      <c r="P81" s="138" t="s">
        <v>391</v>
      </c>
      <c r="Q81" s="138" t="s">
        <v>392</v>
      </c>
      <c r="R81" s="138" t="s">
        <v>393</v>
      </c>
      <c r="S81" s="138" t="s">
        <v>239</v>
      </c>
      <c r="T81" s="143"/>
    </row>
    <row r="82" spans="1:20" s="146" customFormat="1" ht="214.5" customHeight="1">
      <c r="A82" s="145">
        <v>99</v>
      </c>
      <c r="B82" s="138" t="s">
        <v>183</v>
      </c>
      <c r="C82" s="277" t="s">
        <v>184</v>
      </c>
      <c r="D82" s="303">
        <v>2</v>
      </c>
      <c r="E82" s="301" t="s">
        <v>636</v>
      </c>
      <c r="F82" s="301" t="s">
        <v>667</v>
      </c>
      <c r="G82" s="138" t="s">
        <v>188</v>
      </c>
      <c r="H82" s="138" t="s">
        <v>501</v>
      </c>
      <c r="I82" s="138" t="s">
        <v>189</v>
      </c>
      <c r="J82" s="147"/>
      <c r="K82" s="144"/>
      <c r="L82" s="145">
        <v>99</v>
      </c>
      <c r="M82" s="138" t="s">
        <v>183</v>
      </c>
      <c r="N82" s="273" t="s">
        <v>184</v>
      </c>
      <c r="O82" s="138" t="s">
        <v>185</v>
      </c>
      <c r="P82" s="138" t="s">
        <v>186</v>
      </c>
      <c r="Q82" s="138" t="s">
        <v>187</v>
      </c>
      <c r="R82" s="138" t="s">
        <v>232</v>
      </c>
      <c r="S82" s="138" t="s">
        <v>239</v>
      </c>
      <c r="T82" s="147"/>
    </row>
    <row r="83" spans="1:20" s="102" customFormat="1">
      <c r="A83" s="128"/>
      <c r="B83" s="128"/>
      <c r="C83" s="128"/>
      <c r="D83" s="300"/>
      <c r="E83" s="300"/>
      <c r="F83" s="300"/>
      <c r="G83" s="128"/>
      <c r="H83" s="128"/>
      <c r="I83" s="128"/>
      <c r="J83" s="128"/>
      <c r="K83" s="101"/>
      <c r="L83" s="128"/>
      <c r="M83" s="128"/>
      <c r="N83" s="128"/>
      <c r="O83" s="128"/>
      <c r="P83" s="128"/>
      <c r="Q83" s="128"/>
      <c r="R83" s="128"/>
      <c r="S83" s="128"/>
      <c r="T83" s="128"/>
    </row>
    <row r="84" spans="1:20" s="102" customFormat="1" ht="15" customHeight="1">
      <c r="A84" s="70"/>
      <c r="B84" s="71"/>
      <c r="C84" s="71"/>
      <c r="D84" s="297"/>
      <c r="E84" s="297"/>
      <c r="F84" s="297"/>
      <c r="G84" s="71"/>
      <c r="H84" s="71"/>
      <c r="I84" s="71"/>
      <c r="J84" s="72"/>
      <c r="K84" s="136"/>
      <c r="L84" s="70"/>
      <c r="M84" s="71"/>
      <c r="N84" s="71"/>
      <c r="O84" s="71"/>
      <c r="P84" s="71"/>
      <c r="Q84" s="71"/>
      <c r="R84" s="71"/>
      <c r="S84" s="71"/>
      <c r="T84" s="72"/>
    </row>
    <row r="85" spans="1:20" s="102" customFormat="1" ht="18" customHeight="1">
      <c r="A85" s="73"/>
      <c r="B85" s="132"/>
      <c r="C85" s="132"/>
      <c r="D85" s="298"/>
      <c r="E85" s="298"/>
      <c r="F85" s="298"/>
      <c r="G85" s="84" t="s">
        <v>8</v>
      </c>
      <c r="H85" s="342" t="str">
        <f>$H$2</f>
        <v>Alpine Energy Limited</v>
      </c>
      <c r="I85" s="342"/>
      <c r="J85" s="64"/>
      <c r="K85" s="136"/>
      <c r="L85" s="73"/>
      <c r="M85" s="132"/>
      <c r="N85" s="132"/>
      <c r="O85" s="132"/>
      <c r="P85" s="132"/>
      <c r="Q85" s="84" t="s">
        <v>8</v>
      </c>
      <c r="R85" s="342" t="str">
        <f>$H$2</f>
        <v>Alpine Energy Limited</v>
      </c>
      <c r="S85" s="342"/>
      <c r="T85" s="64"/>
    </row>
    <row r="86" spans="1:20" s="102" customFormat="1" ht="18" customHeight="1">
      <c r="A86" s="73"/>
      <c r="B86" s="132"/>
      <c r="C86" s="132"/>
      <c r="D86" s="298"/>
      <c r="E86" s="298"/>
      <c r="F86" s="298"/>
      <c r="G86" s="84" t="s">
        <v>244</v>
      </c>
      <c r="H86" s="352" t="str">
        <f>$H$3</f>
        <v xml:space="preserve"> 1 April 2014 – 31 March 2024</v>
      </c>
      <c r="I86" s="342"/>
      <c r="J86" s="64"/>
      <c r="K86" s="136"/>
      <c r="L86" s="73"/>
      <c r="M86" s="132"/>
      <c r="N86" s="132"/>
      <c r="O86" s="132"/>
      <c r="P86" s="132"/>
      <c r="Q86" s="84" t="s">
        <v>244</v>
      </c>
      <c r="R86" s="352" t="str">
        <f>$H$3</f>
        <v xml:space="preserve"> 1 April 2014 – 31 March 2024</v>
      </c>
      <c r="S86" s="342"/>
      <c r="T86" s="64"/>
    </row>
    <row r="87" spans="1:20" s="102" customFormat="1" ht="18" customHeight="1">
      <c r="A87" s="129"/>
      <c r="B87" s="132"/>
      <c r="C87" s="132"/>
      <c r="D87" s="298"/>
      <c r="E87" s="298"/>
      <c r="F87" s="298"/>
      <c r="G87" s="84" t="s">
        <v>243</v>
      </c>
      <c r="H87" s="342" t="str">
        <f>IF($H$4="","",$H$4)</f>
        <v/>
      </c>
      <c r="I87" s="342"/>
      <c r="J87" s="64"/>
      <c r="K87" s="136"/>
      <c r="L87" s="129"/>
      <c r="M87" s="132"/>
      <c r="N87" s="132"/>
      <c r="O87" s="132"/>
      <c r="P87" s="132"/>
      <c r="Q87" s="84" t="s">
        <v>243</v>
      </c>
      <c r="R87" s="342" t="str">
        <f>IF($H$4="","",$H$4)</f>
        <v/>
      </c>
      <c r="S87" s="342"/>
      <c r="T87" s="64"/>
    </row>
    <row r="88" spans="1:20" s="102" customFormat="1" ht="21">
      <c r="A88" s="133" t="s">
        <v>533</v>
      </c>
      <c r="B88" s="132"/>
      <c r="C88" s="132"/>
      <c r="D88" s="298"/>
      <c r="E88" s="298"/>
      <c r="F88" s="298"/>
      <c r="G88" s="84"/>
      <c r="H88" s="84"/>
      <c r="I88" s="84"/>
      <c r="J88" s="64"/>
      <c r="K88" s="136"/>
      <c r="L88" s="133" t="s">
        <v>533</v>
      </c>
      <c r="M88" s="132"/>
      <c r="N88" s="132"/>
      <c r="O88" s="132"/>
      <c r="P88" s="132"/>
      <c r="Q88" s="132"/>
      <c r="R88" s="132"/>
      <c r="S88" s="84"/>
      <c r="T88" s="64"/>
    </row>
    <row r="89" spans="1:20" s="102" customFormat="1" ht="15" customHeight="1">
      <c r="A89" s="78"/>
      <c r="B89" s="132"/>
      <c r="C89" s="132"/>
      <c r="D89" s="298"/>
      <c r="E89" s="298"/>
      <c r="F89" s="298"/>
      <c r="G89" s="132"/>
      <c r="H89" s="132"/>
      <c r="I89" s="132"/>
      <c r="J89" s="64"/>
      <c r="K89" s="136"/>
      <c r="L89" s="78"/>
      <c r="M89" s="132"/>
      <c r="N89" s="132"/>
      <c r="O89" s="132"/>
      <c r="P89" s="132"/>
      <c r="Q89" s="132"/>
      <c r="R89" s="132"/>
      <c r="S89" s="132"/>
      <c r="T89" s="64"/>
    </row>
    <row r="90" spans="1:20" s="142" customFormat="1" ht="15" customHeight="1">
      <c r="A90" s="139" t="s">
        <v>223</v>
      </c>
      <c r="B90" s="139" t="s">
        <v>91</v>
      </c>
      <c r="C90" s="275" t="s">
        <v>92</v>
      </c>
      <c r="D90" s="275" t="s">
        <v>101</v>
      </c>
      <c r="E90" s="275" t="s">
        <v>222</v>
      </c>
      <c r="F90" s="275" t="s">
        <v>100</v>
      </c>
      <c r="G90" s="139" t="s">
        <v>98</v>
      </c>
      <c r="H90" s="139" t="s">
        <v>99</v>
      </c>
      <c r="I90" s="139" t="s">
        <v>198</v>
      </c>
      <c r="J90" s="140"/>
      <c r="K90" s="141"/>
      <c r="L90" s="139" t="s">
        <v>223</v>
      </c>
      <c r="M90" s="139" t="s">
        <v>91</v>
      </c>
      <c r="N90" s="274" t="s">
        <v>92</v>
      </c>
      <c r="O90" s="139" t="s">
        <v>93</v>
      </c>
      <c r="P90" s="139" t="s">
        <v>94</v>
      </c>
      <c r="Q90" s="139" t="s">
        <v>95</v>
      </c>
      <c r="R90" s="139" t="s">
        <v>96</v>
      </c>
      <c r="S90" s="139" t="s">
        <v>97</v>
      </c>
      <c r="T90" s="140"/>
    </row>
    <row r="91" spans="1:20" s="146" customFormat="1" ht="129" customHeight="1">
      <c r="A91" s="145">
        <v>105</v>
      </c>
      <c r="B91" s="138" t="s">
        <v>190</v>
      </c>
      <c r="C91" s="277" t="s">
        <v>191</v>
      </c>
      <c r="D91" s="303">
        <v>2</v>
      </c>
      <c r="E91" s="301" t="s">
        <v>637</v>
      </c>
      <c r="F91" s="302" t="s">
        <v>668</v>
      </c>
      <c r="G91" s="138" t="s">
        <v>456</v>
      </c>
      <c r="H91" s="138" t="s">
        <v>196</v>
      </c>
      <c r="I91" s="138" t="s">
        <v>197</v>
      </c>
      <c r="J91" s="143"/>
      <c r="K91" s="144"/>
      <c r="L91" s="145">
        <v>105</v>
      </c>
      <c r="M91" s="138" t="s">
        <v>190</v>
      </c>
      <c r="N91" s="273" t="s">
        <v>191</v>
      </c>
      <c r="O91" s="138" t="s">
        <v>192</v>
      </c>
      <c r="P91" s="138" t="s">
        <v>193</v>
      </c>
      <c r="Q91" s="138" t="s">
        <v>194</v>
      </c>
      <c r="R91" s="138" t="s">
        <v>195</v>
      </c>
      <c r="S91" s="138" t="s">
        <v>239</v>
      </c>
      <c r="T91" s="143"/>
    </row>
    <row r="92" spans="1:20" s="146" customFormat="1" ht="242.25" customHeight="1">
      <c r="A92" s="145">
        <v>109</v>
      </c>
      <c r="B92" s="138" t="s">
        <v>397</v>
      </c>
      <c r="C92" s="277" t="s">
        <v>398</v>
      </c>
      <c r="D92" s="303">
        <v>3</v>
      </c>
      <c r="E92" s="301" t="s">
        <v>638</v>
      </c>
      <c r="F92" s="301" t="s">
        <v>669</v>
      </c>
      <c r="G92" s="138" t="s">
        <v>403</v>
      </c>
      <c r="H92" s="138" t="s">
        <v>404</v>
      </c>
      <c r="I92" s="138" t="s">
        <v>405</v>
      </c>
      <c r="J92" s="143"/>
      <c r="K92" s="144"/>
      <c r="L92" s="145">
        <v>109</v>
      </c>
      <c r="M92" s="138" t="s">
        <v>397</v>
      </c>
      <c r="N92" s="273" t="s">
        <v>398</v>
      </c>
      <c r="O92" s="138" t="s">
        <v>399</v>
      </c>
      <c r="P92" s="138" t="s">
        <v>400</v>
      </c>
      <c r="Q92" s="138" t="s">
        <v>401</v>
      </c>
      <c r="R92" s="138" t="s">
        <v>402</v>
      </c>
      <c r="S92" s="138" t="s">
        <v>239</v>
      </c>
      <c r="T92" s="143"/>
    </row>
    <row r="93" spans="1:20" s="146" customFormat="1" ht="242.25" customHeight="1">
      <c r="A93" s="145">
        <v>113</v>
      </c>
      <c r="B93" s="138" t="s">
        <v>406</v>
      </c>
      <c r="C93" s="277" t="s">
        <v>407</v>
      </c>
      <c r="D93" s="303">
        <v>2</v>
      </c>
      <c r="E93" s="301" t="s">
        <v>639</v>
      </c>
      <c r="F93" s="301" t="s">
        <v>670</v>
      </c>
      <c r="G93" s="138" t="s">
        <v>457</v>
      </c>
      <c r="H93" s="138" t="s">
        <v>412</v>
      </c>
      <c r="I93" s="138" t="s">
        <v>413</v>
      </c>
      <c r="J93" s="143"/>
      <c r="K93" s="144"/>
      <c r="L93" s="145">
        <v>113</v>
      </c>
      <c r="M93" s="138" t="s">
        <v>406</v>
      </c>
      <c r="N93" s="273" t="s">
        <v>407</v>
      </c>
      <c r="O93" s="138" t="s">
        <v>408</v>
      </c>
      <c r="P93" s="138" t="s">
        <v>409</v>
      </c>
      <c r="Q93" s="138" t="s">
        <v>410</v>
      </c>
      <c r="R93" s="138" t="s">
        <v>411</v>
      </c>
      <c r="S93" s="138" t="s">
        <v>239</v>
      </c>
      <c r="T93" s="143"/>
    </row>
    <row r="94" spans="1:20" s="146" customFormat="1" ht="243" customHeight="1">
      <c r="A94" s="145">
        <v>115</v>
      </c>
      <c r="B94" s="138" t="s">
        <v>406</v>
      </c>
      <c r="C94" s="277" t="s">
        <v>414</v>
      </c>
      <c r="D94" s="303">
        <v>3</v>
      </c>
      <c r="E94" s="301" t="s">
        <v>640</v>
      </c>
      <c r="F94" s="301" t="s">
        <v>671</v>
      </c>
      <c r="G94" s="138" t="s">
        <v>458</v>
      </c>
      <c r="H94" s="138" t="s">
        <v>419</v>
      </c>
      <c r="I94" s="138" t="s">
        <v>420</v>
      </c>
      <c r="J94" s="143"/>
      <c r="K94" s="144"/>
      <c r="L94" s="145">
        <v>115</v>
      </c>
      <c r="M94" s="138" t="s">
        <v>406</v>
      </c>
      <c r="N94" s="273" t="s">
        <v>414</v>
      </c>
      <c r="O94" s="138" t="s">
        <v>415</v>
      </c>
      <c r="P94" s="138" t="s">
        <v>416</v>
      </c>
      <c r="Q94" s="138" t="s">
        <v>417</v>
      </c>
      <c r="R94" s="138" t="s">
        <v>418</v>
      </c>
      <c r="S94" s="138" t="s">
        <v>239</v>
      </c>
      <c r="T94" s="143"/>
    </row>
    <row r="95" spans="1:20">
      <c r="A95" s="79"/>
      <c r="B95" s="62"/>
      <c r="C95" s="278"/>
      <c r="D95" s="62"/>
      <c r="E95" s="62"/>
      <c r="F95" s="62"/>
      <c r="G95" s="62"/>
      <c r="H95" s="62"/>
      <c r="I95" s="62"/>
      <c r="J95" s="63"/>
      <c r="K95" s="100"/>
      <c r="L95" s="79"/>
      <c r="M95" s="62"/>
      <c r="N95" s="276"/>
      <c r="O95" s="62"/>
      <c r="P95" s="62"/>
      <c r="Q95" s="62"/>
      <c r="R95" s="62"/>
      <c r="S95" s="62"/>
      <c r="T95" s="63"/>
    </row>
    <row r="96" spans="1:20">
      <c r="A96"/>
      <c r="B96"/>
      <c r="C96"/>
      <c r="D96" s="308">
        <f>AVERAGE(D8:D94)</f>
        <v>2.225806451612903</v>
      </c>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row r="455" spans="1:3">
      <c r="A455"/>
      <c r="B455"/>
      <c r="C455"/>
    </row>
    <row r="456" spans="1:3">
      <c r="A456"/>
      <c r="B456"/>
      <c r="C456"/>
    </row>
    <row r="457" spans="1:3">
      <c r="A457"/>
      <c r="B457"/>
      <c r="C457"/>
    </row>
    <row r="458" spans="1:3">
      <c r="A458"/>
      <c r="B458"/>
      <c r="C458"/>
    </row>
    <row r="459" spans="1:3">
      <c r="A459"/>
      <c r="B459"/>
      <c r="C459"/>
    </row>
    <row r="460" spans="1:3">
      <c r="A460"/>
      <c r="B460"/>
      <c r="C460"/>
    </row>
    <row r="461" spans="1:3">
      <c r="A461"/>
      <c r="B461"/>
      <c r="C461"/>
    </row>
    <row r="462" spans="1:3">
      <c r="A462"/>
      <c r="B462"/>
      <c r="C462"/>
    </row>
    <row r="463" spans="1:3">
      <c r="A463"/>
      <c r="B463"/>
      <c r="C463"/>
    </row>
    <row r="464" spans="1:3">
      <c r="A464"/>
      <c r="B464"/>
      <c r="C464"/>
    </row>
    <row r="465" spans="1:3">
      <c r="A465"/>
      <c r="B465"/>
      <c r="C465"/>
    </row>
    <row r="466" spans="1:3">
      <c r="A466"/>
      <c r="B466"/>
      <c r="C466"/>
    </row>
    <row r="467" spans="1:3">
      <c r="A467"/>
      <c r="B467"/>
      <c r="C467"/>
    </row>
    <row r="468" spans="1:3">
      <c r="A468"/>
      <c r="B468"/>
      <c r="C468"/>
    </row>
    <row r="469" spans="1:3">
      <c r="A469"/>
      <c r="B469"/>
      <c r="C469"/>
    </row>
    <row r="470" spans="1:3">
      <c r="A470"/>
      <c r="B470"/>
      <c r="C470"/>
    </row>
    <row r="471" spans="1:3">
      <c r="A471"/>
      <c r="B471"/>
      <c r="C471"/>
    </row>
    <row r="472" spans="1:3">
      <c r="A472"/>
      <c r="B472"/>
      <c r="C472"/>
    </row>
    <row r="473" spans="1:3">
      <c r="A473"/>
      <c r="B473"/>
      <c r="C473"/>
    </row>
    <row r="474" spans="1:3">
      <c r="A474"/>
      <c r="B474"/>
      <c r="C474"/>
    </row>
    <row r="475" spans="1:3">
      <c r="A475"/>
      <c r="B475"/>
      <c r="C475"/>
    </row>
    <row r="476" spans="1:3">
      <c r="A476"/>
      <c r="B476"/>
      <c r="C476"/>
    </row>
    <row r="477" spans="1:3">
      <c r="A477"/>
      <c r="B477"/>
      <c r="C477"/>
    </row>
    <row r="478" spans="1:3">
      <c r="A478"/>
      <c r="B478"/>
      <c r="C478"/>
    </row>
    <row r="479" spans="1:3">
      <c r="A479"/>
      <c r="B479"/>
      <c r="C479"/>
    </row>
    <row r="480" spans="1:3">
      <c r="A480"/>
      <c r="B480"/>
      <c r="C480"/>
    </row>
    <row r="481" spans="1:3">
      <c r="A481"/>
      <c r="B481"/>
      <c r="C481"/>
    </row>
    <row r="482" spans="1:3">
      <c r="A482"/>
      <c r="B482"/>
      <c r="C482"/>
    </row>
    <row r="483" spans="1:3">
      <c r="A483"/>
      <c r="B483"/>
      <c r="C483"/>
    </row>
    <row r="484" spans="1:3">
      <c r="A484"/>
      <c r="B484"/>
      <c r="C484"/>
    </row>
    <row r="485" spans="1:3">
      <c r="A485"/>
      <c r="B485"/>
      <c r="C485"/>
    </row>
    <row r="486" spans="1:3">
      <c r="A486"/>
      <c r="B486"/>
      <c r="C486"/>
    </row>
    <row r="487" spans="1:3">
      <c r="A487"/>
      <c r="B487"/>
      <c r="C487"/>
    </row>
    <row r="488" spans="1:3">
      <c r="A488"/>
      <c r="B488"/>
      <c r="C488"/>
    </row>
    <row r="489" spans="1:3">
      <c r="A489"/>
      <c r="B489"/>
      <c r="C489"/>
    </row>
    <row r="490" spans="1:3">
      <c r="A490"/>
      <c r="B490"/>
      <c r="C490"/>
    </row>
    <row r="491" spans="1:3">
      <c r="A491"/>
      <c r="B491"/>
      <c r="C491"/>
    </row>
    <row r="492" spans="1:3">
      <c r="A492"/>
      <c r="B492"/>
      <c r="C492"/>
    </row>
    <row r="493" spans="1:3">
      <c r="A493"/>
      <c r="B493"/>
      <c r="C493"/>
    </row>
    <row r="494" spans="1:3">
      <c r="A494"/>
      <c r="B494"/>
      <c r="C494"/>
    </row>
    <row r="495" spans="1:3">
      <c r="A495"/>
      <c r="B495"/>
      <c r="C495"/>
    </row>
    <row r="496" spans="1:3">
      <c r="A496"/>
      <c r="B496"/>
      <c r="C496"/>
    </row>
    <row r="497" spans="1:3">
      <c r="A497"/>
      <c r="B497"/>
      <c r="C497"/>
    </row>
    <row r="498" spans="1:3">
      <c r="A498"/>
      <c r="B498"/>
      <c r="C498"/>
    </row>
    <row r="499" spans="1:3">
      <c r="A499"/>
      <c r="B499"/>
      <c r="C499"/>
    </row>
    <row r="500" spans="1:3">
      <c r="A500"/>
      <c r="B500"/>
      <c r="C500"/>
    </row>
    <row r="501" spans="1:3">
      <c r="A501"/>
      <c r="B501"/>
      <c r="C501"/>
    </row>
    <row r="502" spans="1:3">
      <c r="A502"/>
      <c r="B502"/>
      <c r="C502"/>
    </row>
    <row r="503" spans="1:3">
      <c r="A503"/>
      <c r="B503"/>
      <c r="C503"/>
    </row>
    <row r="504" spans="1:3">
      <c r="A504"/>
      <c r="B504"/>
      <c r="C504"/>
    </row>
    <row r="505" spans="1:3">
      <c r="A505"/>
      <c r="B505"/>
      <c r="C505"/>
    </row>
    <row r="506" spans="1:3">
      <c r="A506"/>
      <c r="B506"/>
      <c r="C506"/>
    </row>
    <row r="507" spans="1:3">
      <c r="A507"/>
      <c r="B507"/>
      <c r="C507"/>
    </row>
    <row r="508" spans="1:3">
      <c r="A508"/>
      <c r="B508"/>
      <c r="C508"/>
    </row>
    <row r="509" spans="1:3">
      <c r="A509"/>
      <c r="B509"/>
      <c r="C509"/>
    </row>
    <row r="510" spans="1:3">
      <c r="A510"/>
      <c r="B510"/>
      <c r="C510"/>
    </row>
    <row r="511" spans="1:3">
      <c r="A511"/>
      <c r="B511"/>
      <c r="C511"/>
    </row>
    <row r="512" spans="1:3">
      <c r="A512"/>
      <c r="B512"/>
      <c r="C512"/>
    </row>
    <row r="513" spans="1:3">
      <c r="A513"/>
      <c r="B513"/>
      <c r="C513"/>
    </row>
    <row r="514" spans="1:3">
      <c r="A514"/>
      <c r="B514"/>
      <c r="C514"/>
    </row>
    <row r="515" spans="1:3">
      <c r="A515"/>
      <c r="B515"/>
      <c r="C515"/>
    </row>
    <row r="516" spans="1:3">
      <c r="A516"/>
      <c r="B516"/>
      <c r="C516"/>
    </row>
    <row r="517" spans="1:3">
      <c r="A517"/>
      <c r="B517"/>
      <c r="C517"/>
    </row>
    <row r="518" spans="1:3">
      <c r="A518"/>
      <c r="B518"/>
      <c r="C518"/>
    </row>
    <row r="519" spans="1:3">
      <c r="A519"/>
      <c r="B519"/>
      <c r="C519"/>
    </row>
    <row r="520" spans="1:3">
      <c r="A520"/>
      <c r="B520"/>
      <c r="C520"/>
    </row>
    <row r="521" spans="1:3">
      <c r="A521"/>
      <c r="B521"/>
      <c r="C521"/>
    </row>
    <row r="522" spans="1:3">
      <c r="A522"/>
      <c r="B522"/>
      <c r="C522"/>
    </row>
    <row r="523" spans="1:3">
      <c r="A523"/>
      <c r="B523"/>
      <c r="C523"/>
    </row>
    <row r="524" spans="1:3">
      <c r="A524"/>
      <c r="B524"/>
      <c r="C524"/>
    </row>
    <row r="525" spans="1:3">
      <c r="A525"/>
      <c r="B525"/>
      <c r="C525"/>
    </row>
    <row r="526" spans="1:3">
      <c r="A526"/>
      <c r="B526"/>
      <c r="C526"/>
    </row>
    <row r="527" spans="1:3">
      <c r="A527"/>
      <c r="B527"/>
      <c r="C527"/>
    </row>
    <row r="528" spans="1:3">
      <c r="A528"/>
      <c r="B528"/>
      <c r="C528"/>
    </row>
    <row r="529" spans="1:3">
      <c r="A529"/>
      <c r="B529"/>
      <c r="C529"/>
    </row>
    <row r="530" spans="1:3">
      <c r="A530"/>
      <c r="B530"/>
      <c r="C530"/>
    </row>
    <row r="531" spans="1:3">
      <c r="A531"/>
      <c r="B531"/>
      <c r="C531"/>
    </row>
    <row r="532" spans="1:3">
      <c r="A532"/>
      <c r="B532"/>
      <c r="C532"/>
    </row>
    <row r="533" spans="1:3">
      <c r="A533"/>
      <c r="B533"/>
      <c r="C533"/>
    </row>
    <row r="534" spans="1:3">
      <c r="A534"/>
      <c r="B534"/>
      <c r="C534"/>
    </row>
    <row r="535" spans="1:3">
      <c r="A535"/>
      <c r="B535"/>
      <c r="C535"/>
    </row>
    <row r="536" spans="1:3">
      <c r="A536"/>
      <c r="B536"/>
      <c r="C536"/>
    </row>
    <row r="537" spans="1:3">
      <c r="A537"/>
      <c r="B537"/>
      <c r="C537"/>
    </row>
    <row r="538" spans="1:3">
      <c r="A538"/>
      <c r="B538"/>
      <c r="C538"/>
    </row>
    <row r="539" spans="1:3">
      <c r="A539"/>
      <c r="B539"/>
      <c r="C539"/>
    </row>
    <row r="540" spans="1:3">
      <c r="A540"/>
      <c r="B540"/>
      <c r="C540"/>
    </row>
    <row r="541" spans="1:3">
      <c r="A541"/>
      <c r="B541"/>
      <c r="C541"/>
    </row>
    <row r="542" spans="1:3">
      <c r="A542"/>
      <c r="B542"/>
      <c r="C542"/>
    </row>
    <row r="543" spans="1:3">
      <c r="A543"/>
      <c r="B543"/>
      <c r="C543"/>
    </row>
    <row r="544" spans="1:3">
      <c r="A544"/>
      <c r="B544"/>
      <c r="C544"/>
    </row>
    <row r="545" spans="1:3">
      <c r="A545"/>
      <c r="B545"/>
      <c r="C545"/>
    </row>
    <row r="546" spans="1:3">
      <c r="A546"/>
      <c r="B546"/>
      <c r="C546"/>
    </row>
    <row r="547" spans="1:3">
      <c r="A547"/>
      <c r="B547"/>
      <c r="C547"/>
    </row>
    <row r="548" spans="1:3">
      <c r="A548"/>
      <c r="B548"/>
      <c r="C548"/>
    </row>
    <row r="549" spans="1:3">
      <c r="A549"/>
      <c r="B549"/>
      <c r="C549"/>
    </row>
    <row r="550" spans="1:3">
      <c r="A550"/>
      <c r="B550"/>
      <c r="C550"/>
    </row>
    <row r="551" spans="1:3">
      <c r="A551"/>
      <c r="B551"/>
      <c r="C551"/>
    </row>
    <row r="552" spans="1:3">
      <c r="A552"/>
      <c r="B552"/>
      <c r="C552"/>
    </row>
    <row r="553" spans="1:3">
      <c r="A553"/>
      <c r="B553"/>
      <c r="C553"/>
    </row>
    <row r="554" spans="1:3">
      <c r="A554"/>
      <c r="B554"/>
      <c r="C554"/>
    </row>
    <row r="555" spans="1:3">
      <c r="A555"/>
      <c r="B555"/>
      <c r="C555"/>
    </row>
    <row r="556" spans="1:3">
      <c r="A556"/>
      <c r="B556"/>
      <c r="C556"/>
    </row>
    <row r="557" spans="1:3">
      <c r="A557"/>
      <c r="B557"/>
      <c r="C557"/>
    </row>
    <row r="558" spans="1:3">
      <c r="A558"/>
      <c r="B558"/>
      <c r="C558"/>
    </row>
    <row r="559" spans="1:3">
      <c r="A559"/>
      <c r="B559"/>
      <c r="C559"/>
    </row>
    <row r="560" spans="1:3">
      <c r="A560"/>
      <c r="B560"/>
      <c r="C560"/>
    </row>
    <row r="561" spans="1:3">
      <c r="A561"/>
      <c r="B561"/>
      <c r="C561"/>
    </row>
    <row r="562" spans="1:3">
      <c r="A562"/>
      <c r="B562"/>
      <c r="C562"/>
    </row>
    <row r="563" spans="1:3">
      <c r="A563"/>
      <c r="B563"/>
      <c r="C563"/>
    </row>
    <row r="564" spans="1:3">
      <c r="A564"/>
      <c r="B564"/>
      <c r="C564"/>
    </row>
    <row r="565" spans="1:3">
      <c r="A565"/>
      <c r="B565"/>
      <c r="C565"/>
    </row>
    <row r="566" spans="1:3">
      <c r="A566"/>
      <c r="B566"/>
      <c r="C566"/>
    </row>
    <row r="567" spans="1:3">
      <c r="A567"/>
      <c r="B567"/>
      <c r="C567"/>
    </row>
    <row r="568" spans="1:3">
      <c r="A568"/>
      <c r="B568"/>
      <c r="C568"/>
    </row>
    <row r="569" spans="1:3">
      <c r="A569"/>
      <c r="B569"/>
      <c r="C569"/>
    </row>
    <row r="570" spans="1:3">
      <c r="A570"/>
      <c r="B570"/>
      <c r="C570"/>
    </row>
    <row r="571" spans="1:3">
      <c r="A571"/>
      <c r="B571"/>
      <c r="C571"/>
    </row>
    <row r="572" spans="1:3">
      <c r="A572"/>
      <c r="B572"/>
      <c r="C572"/>
    </row>
    <row r="573" spans="1:3">
      <c r="A573"/>
      <c r="B573"/>
      <c r="C573"/>
    </row>
    <row r="574" spans="1:3">
      <c r="A574"/>
      <c r="B574"/>
      <c r="C574"/>
    </row>
    <row r="575" spans="1:3">
      <c r="A575"/>
      <c r="B575"/>
      <c r="C575"/>
    </row>
    <row r="576" spans="1:3">
      <c r="A576"/>
      <c r="B576"/>
      <c r="C576"/>
    </row>
    <row r="577" spans="1:3">
      <c r="A577"/>
      <c r="B577"/>
      <c r="C577"/>
    </row>
    <row r="578" spans="1:3">
      <c r="A578"/>
      <c r="B578"/>
      <c r="C578"/>
    </row>
    <row r="579" spans="1:3">
      <c r="A579"/>
      <c r="B579"/>
      <c r="C579"/>
    </row>
    <row r="580" spans="1:3">
      <c r="A580"/>
      <c r="B580"/>
      <c r="C580"/>
    </row>
    <row r="581" spans="1:3">
      <c r="A581"/>
      <c r="B581"/>
      <c r="C581"/>
    </row>
    <row r="582" spans="1:3">
      <c r="A582"/>
      <c r="B582"/>
      <c r="C582"/>
    </row>
    <row r="583" spans="1:3">
      <c r="A583"/>
      <c r="B583"/>
      <c r="C583"/>
    </row>
    <row r="584" spans="1:3">
      <c r="A584"/>
      <c r="B584"/>
      <c r="C584"/>
    </row>
    <row r="585" spans="1:3">
      <c r="A585"/>
      <c r="B585"/>
      <c r="C585"/>
    </row>
    <row r="586" spans="1:3">
      <c r="A586"/>
      <c r="B586"/>
      <c r="C586"/>
    </row>
    <row r="587" spans="1:3">
      <c r="A587"/>
      <c r="B587"/>
      <c r="C587"/>
    </row>
    <row r="588" spans="1:3">
      <c r="A588"/>
      <c r="B588"/>
      <c r="C588"/>
    </row>
    <row r="589" spans="1:3">
      <c r="A589"/>
      <c r="B589"/>
      <c r="C589"/>
    </row>
    <row r="590" spans="1:3">
      <c r="A590"/>
      <c r="B590"/>
      <c r="C590"/>
    </row>
    <row r="591" spans="1:3">
      <c r="A591"/>
      <c r="B591"/>
      <c r="C591"/>
    </row>
    <row r="592" spans="1:3">
      <c r="A592"/>
      <c r="B592"/>
      <c r="C592"/>
    </row>
    <row r="593" spans="1:3">
      <c r="A593"/>
      <c r="B593"/>
      <c r="C593"/>
    </row>
    <row r="594" spans="1:3">
      <c r="A594"/>
      <c r="B594"/>
      <c r="C594"/>
    </row>
    <row r="595" spans="1:3">
      <c r="A595"/>
      <c r="B595"/>
      <c r="C595"/>
    </row>
    <row r="596" spans="1:3">
      <c r="A596"/>
      <c r="B596"/>
      <c r="C596"/>
    </row>
    <row r="597" spans="1:3">
      <c r="A597"/>
      <c r="B597"/>
      <c r="C597"/>
    </row>
    <row r="598" spans="1:3">
      <c r="A598"/>
      <c r="B598"/>
      <c r="C598"/>
    </row>
    <row r="599" spans="1:3">
      <c r="A599"/>
      <c r="B599"/>
      <c r="C599"/>
    </row>
    <row r="600" spans="1:3">
      <c r="A600"/>
      <c r="B600"/>
      <c r="C600"/>
    </row>
    <row r="601" spans="1:3">
      <c r="A601"/>
      <c r="B601"/>
      <c r="C601"/>
    </row>
    <row r="602" spans="1:3">
      <c r="A602"/>
      <c r="B602"/>
      <c r="C602"/>
    </row>
    <row r="603" spans="1:3">
      <c r="A603"/>
      <c r="B603"/>
      <c r="C603"/>
    </row>
    <row r="604" spans="1:3">
      <c r="A604"/>
      <c r="B604"/>
      <c r="C604"/>
    </row>
    <row r="605" spans="1:3">
      <c r="A605"/>
      <c r="B605"/>
      <c r="C605"/>
    </row>
    <row r="606" spans="1:3">
      <c r="A606"/>
      <c r="B606"/>
      <c r="C606"/>
    </row>
    <row r="607" spans="1:3">
      <c r="A607"/>
      <c r="B607"/>
      <c r="C607"/>
    </row>
    <row r="608" spans="1:3">
      <c r="A608"/>
      <c r="B608"/>
      <c r="C608"/>
    </row>
    <row r="609" spans="1:3">
      <c r="A609"/>
      <c r="B609"/>
      <c r="C609"/>
    </row>
    <row r="610" spans="1:3">
      <c r="A610"/>
      <c r="B610"/>
      <c r="C610"/>
    </row>
    <row r="611" spans="1:3">
      <c r="A611"/>
      <c r="B611"/>
      <c r="C611"/>
    </row>
    <row r="612" spans="1:3">
      <c r="A612"/>
      <c r="B612"/>
      <c r="C612"/>
    </row>
    <row r="613" spans="1:3">
      <c r="A613"/>
      <c r="B613"/>
      <c r="C613"/>
    </row>
    <row r="614" spans="1:3">
      <c r="A614"/>
      <c r="B614"/>
      <c r="C614"/>
    </row>
    <row r="615" spans="1:3">
      <c r="A615"/>
      <c r="B615"/>
      <c r="C615"/>
    </row>
    <row r="616" spans="1:3">
      <c r="A616"/>
      <c r="B616"/>
      <c r="C616"/>
    </row>
    <row r="617" spans="1:3">
      <c r="A617"/>
      <c r="B617"/>
      <c r="C617"/>
    </row>
    <row r="618" spans="1:3">
      <c r="A618"/>
      <c r="B618"/>
      <c r="C618"/>
    </row>
    <row r="619" spans="1:3">
      <c r="A619"/>
      <c r="B619"/>
      <c r="C619"/>
    </row>
    <row r="620" spans="1:3">
      <c r="A620"/>
      <c r="B620"/>
      <c r="C620"/>
    </row>
    <row r="621" spans="1:3">
      <c r="A621"/>
      <c r="B621"/>
      <c r="C621"/>
    </row>
    <row r="622" spans="1:3">
      <c r="A622"/>
      <c r="B622"/>
      <c r="C622"/>
    </row>
    <row r="623" spans="1:3">
      <c r="A623"/>
      <c r="B623"/>
      <c r="C623"/>
    </row>
    <row r="624" spans="1:3">
      <c r="A624"/>
      <c r="B624"/>
      <c r="C624"/>
    </row>
    <row r="625" spans="1:3">
      <c r="A625"/>
      <c r="B625"/>
      <c r="C625"/>
    </row>
    <row r="626" spans="1:3">
      <c r="A626"/>
      <c r="B626"/>
      <c r="C626"/>
    </row>
    <row r="627" spans="1:3">
      <c r="A627"/>
      <c r="B627"/>
      <c r="C627"/>
    </row>
    <row r="628" spans="1:3">
      <c r="A628"/>
      <c r="B628"/>
      <c r="C628"/>
    </row>
    <row r="629" spans="1:3">
      <c r="A629"/>
      <c r="B629"/>
      <c r="C629"/>
    </row>
    <row r="630" spans="1:3">
      <c r="A630"/>
      <c r="B630"/>
      <c r="C630"/>
    </row>
    <row r="631" spans="1:3">
      <c r="A631"/>
      <c r="B631"/>
      <c r="C631"/>
    </row>
    <row r="632" spans="1:3">
      <c r="A632"/>
      <c r="B632"/>
      <c r="C632"/>
    </row>
    <row r="633" spans="1:3">
      <c r="A633"/>
      <c r="B633"/>
      <c r="C633"/>
    </row>
    <row r="634" spans="1:3">
      <c r="A634"/>
      <c r="B634"/>
      <c r="C634"/>
    </row>
    <row r="635" spans="1:3">
      <c r="A635"/>
      <c r="B635"/>
      <c r="C635"/>
    </row>
    <row r="636" spans="1:3">
      <c r="A636"/>
      <c r="B636"/>
      <c r="C636"/>
    </row>
    <row r="637" spans="1:3">
      <c r="A637"/>
      <c r="B637"/>
      <c r="C637"/>
    </row>
    <row r="638" spans="1:3">
      <c r="A638"/>
      <c r="B638"/>
      <c r="C638"/>
    </row>
    <row r="639" spans="1:3">
      <c r="A639"/>
      <c r="B639"/>
      <c r="C639"/>
    </row>
    <row r="640" spans="1:3">
      <c r="A640"/>
      <c r="B640"/>
      <c r="C640"/>
    </row>
    <row r="641" spans="1:3">
      <c r="A641"/>
      <c r="B641"/>
      <c r="C641"/>
    </row>
    <row r="642" spans="1:3">
      <c r="A642"/>
      <c r="B642"/>
      <c r="C642"/>
    </row>
    <row r="643" spans="1:3">
      <c r="A643"/>
      <c r="B643"/>
      <c r="C643"/>
    </row>
    <row r="644" spans="1:3">
      <c r="A644"/>
      <c r="B644"/>
      <c r="C644"/>
    </row>
    <row r="645" spans="1:3">
      <c r="A645"/>
      <c r="B645"/>
      <c r="C645"/>
    </row>
    <row r="646" spans="1:3">
      <c r="A646"/>
      <c r="B646"/>
      <c r="C646"/>
    </row>
    <row r="647" spans="1:3">
      <c r="A647"/>
      <c r="B647"/>
      <c r="C647"/>
    </row>
    <row r="648" spans="1:3">
      <c r="A648"/>
      <c r="B648"/>
      <c r="C648"/>
    </row>
    <row r="649" spans="1:3">
      <c r="A649"/>
      <c r="B649"/>
      <c r="C649"/>
    </row>
    <row r="650" spans="1:3">
      <c r="A650"/>
      <c r="B650"/>
      <c r="C650"/>
    </row>
    <row r="651" spans="1:3">
      <c r="A651"/>
      <c r="B651"/>
      <c r="C651"/>
    </row>
    <row r="652" spans="1:3">
      <c r="A652"/>
      <c r="B652"/>
      <c r="C652"/>
    </row>
    <row r="653" spans="1:3">
      <c r="A653"/>
      <c r="B653"/>
      <c r="C653"/>
    </row>
    <row r="654" spans="1:3">
      <c r="A654"/>
      <c r="B654"/>
      <c r="C654"/>
    </row>
    <row r="655" spans="1:3">
      <c r="A655"/>
      <c r="B655"/>
      <c r="C655"/>
    </row>
    <row r="656" spans="1:3">
      <c r="A656"/>
      <c r="B656"/>
      <c r="C656"/>
    </row>
    <row r="657" spans="1:3">
      <c r="A657"/>
      <c r="B657"/>
      <c r="C657"/>
    </row>
    <row r="658" spans="1:3">
      <c r="A658"/>
      <c r="B658"/>
      <c r="C658"/>
    </row>
    <row r="659" spans="1:3">
      <c r="A659"/>
      <c r="B659"/>
      <c r="C659"/>
    </row>
    <row r="660" spans="1:3">
      <c r="A660"/>
      <c r="B660"/>
      <c r="C660"/>
    </row>
    <row r="661" spans="1:3">
      <c r="A661"/>
      <c r="B661"/>
      <c r="C661"/>
    </row>
    <row r="662" spans="1:3">
      <c r="A662"/>
      <c r="B662"/>
      <c r="C662"/>
    </row>
    <row r="663" spans="1:3">
      <c r="A663"/>
      <c r="B663"/>
      <c r="C663"/>
    </row>
    <row r="664" spans="1:3">
      <c r="A664"/>
      <c r="B664"/>
      <c r="C664"/>
    </row>
    <row r="665" spans="1:3">
      <c r="A665"/>
      <c r="B665"/>
      <c r="C665"/>
    </row>
    <row r="666" spans="1:3">
      <c r="A666"/>
      <c r="B666"/>
      <c r="C666"/>
    </row>
    <row r="667" spans="1:3">
      <c r="A667"/>
      <c r="B667"/>
      <c r="C667"/>
    </row>
    <row r="668" spans="1:3">
      <c r="A668"/>
      <c r="B668"/>
      <c r="C668"/>
    </row>
    <row r="669" spans="1:3">
      <c r="A669"/>
      <c r="B669"/>
      <c r="C669"/>
    </row>
    <row r="670" spans="1:3">
      <c r="A670"/>
      <c r="B670"/>
      <c r="C670"/>
    </row>
    <row r="671" spans="1:3">
      <c r="A671"/>
      <c r="B671"/>
      <c r="C671"/>
    </row>
    <row r="672" spans="1:3">
      <c r="A672"/>
      <c r="B672"/>
      <c r="C672"/>
    </row>
    <row r="673" spans="1:3">
      <c r="A673"/>
      <c r="B673"/>
      <c r="C673"/>
    </row>
    <row r="674" spans="1:3">
      <c r="A674"/>
      <c r="B674"/>
      <c r="C674"/>
    </row>
    <row r="675" spans="1:3">
      <c r="A675"/>
      <c r="B675"/>
      <c r="C675"/>
    </row>
    <row r="676" spans="1:3">
      <c r="A676"/>
      <c r="B676"/>
      <c r="C676"/>
    </row>
    <row r="677" spans="1:3">
      <c r="A677"/>
      <c r="B677"/>
      <c r="C677"/>
    </row>
    <row r="678" spans="1:3">
      <c r="A678"/>
      <c r="B678"/>
      <c r="C678"/>
    </row>
    <row r="679" spans="1:3">
      <c r="A679"/>
      <c r="B679"/>
      <c r="C679"/>
    </row>
    <row r="680" spans="1:3">
      <c r="A680"/>
      <c r="B680"/>
      <c r="C680"/>
    </row>
    <row r="681" spans="1:3">
      <c r="A681"/>
      <c r="B681"/>
      <c r="C681"/>
    </row>
    <row r="682" spans="1:3">
      <c r="A682"/>
      <c r="B682"/>
      <c r="C682"/>
    </row>
    <row r="683" spans="1:3">
      <c r="A683"/>
      <c r="B683"/>
      <c r="C683"/>
    </row>
    <row r="684" spans="1:3">
      <c r="A684"/>
      <c r="B684"/>
      <c r="C684"/>
    </row>
    <row r="685" spans="1:3">
      <c r="A685"/>
      <c r="B685"/>
      <c r="C685"/>
    </row>
    <row r="686" spans="1:3">
      <c r="A686"/>
      <c r="B686"/>
      <c r="C686"/>
    </row>
    <row r="687" spans="1:3">
      <c r="A687"/>
      <c r="B687"/>
      <c r="C687"/>
    </row>
    <row r="688" spans="1:3">
      <c r="A688"/>
      <c r="B688"/>
      <c r="C688"/>
    </row>
    <row r="689" spans="1:3">
      <c r="A689"/>
      <c r="B689"/>
      <c r="C689"/>
    </row>
    <row r="690" spans="1:3">
      <c r="A690"/>
      <c r="B690"/>
      <c r="C690"/>
    </row>
    <row r="691" spans="1:3">
      <c r="A691"/>
      <c r="B691"/>
      <c r="C691"/>
    </row>
    <row r="692" spans="1:3">
      <c r="A692"/>
      <c r="B692"/>
      <c r="C692"/>
    </row>
    <row r="693" spans="1:3">
      <c r="A693"/>
      <c r="B693"/>
      <c r="C693"/>
    </row>
    <row r="694" spans="1:3">
      <c r="A694"/>
      <c r="B694"/>
      <c r="C694"/>
    </row>
    <row r="695" spans="1:3">
      <c r="A695"/>
      <c r="B695"/>
      <c r="C695"/>
    </row>
    <row r="696" spans="1:3">
      <c r="A696"/>
      <c r="B696"/>
      <c r="C696"/>
    </row>
    <row r="697" spans="1:3">
      <c r="A697"/>
      <c r="B697"/>
      <c r="C697"/>
    </row>
    <row r="698" spans="1:3">
      <c r="A698"/>
      <c r="B698"/>
      <c r="C698"/>
    </row>
    <row r="699" spans="1:3">
      <c r="A699"/>
      <c r="B699"/>
      <c r="C699"/>
    </row>
    <row r="700" spans="1:3">
      <c r="A700"/>
      <c r="B700"/>
      <c r="C700"/>
    </row>
    <row r="701" spans="1:3">
      <c r="A701"/>
      <c r="B701"/>
      <c r="C701"/>
    </row>
    <row r="702" spans="1:3">
      <c r="A702"/>
      <c r="B702"/>
      <c r="C702"/>
    </row>
    <row r="703" spans="1:3">
      <c r="A703"/>
      <c r="B703"/>
      <c r="C703"/>
    </row>
    <row r="704" spans="1:3">
      <c r="A704"/>
      <c r="B704"/>
      <c r="C704"/>
    </row>
    <row r="705" spans="1:3">
      <c r="A705"/>
      <c r="B705"/>
      <c r="C705"/>
    </row>
    <row r="706" spans="1:3">
      <c r="A706"/>
      <c r="B706"/>
      <c r="C706"/>
    </row>
    <row r="707" spans="1:3">
      <c r="A707"/>
      <c r="B707"/>
      <c r="C707"/>
    </row>
    <row r="708" spans="1:3">
      <c r="A708"/>
      <c r="B708"/>
      <c r="C708"/>
    </row>
    <row r="709" spans="1:3">
      <c r="A709"/>
      <c r="B709"/>
      <c r="C709"/>
    </row>
    <row r="710" spans="1:3">
      <c r="A710"/>
      <c r="B710"/>
      <c r="C710"/>
    </row>
    <row r="711" spans="1:3">
      <c r="A711"/>
      <c r="B711"/>
      <c r="C711"/>
    </row>
    <row r="712" spans="1:3">
      <c r="A712"/>
      <c r="B712"/>
      <c r="C712"/>
    </row>
    <row r="713" spans="1:3">
      <c r="A713"/>
      <c r="B713"/>
      <c r="C713"/>
    </row>
    <row r="714" spans="1:3">
      <c r="A714"/>
      <c r="B714"/>
      <c r="C714"/>
    </row>
    <row r="715" spans="1:3">
      <c r="A715"/>
      <c r="B715"/>
      <c r="C715"/>
    </row>
    <row r="716" spans="1:3">
      <c r="A716"/>
      <c r="B716"/>
      <c r="C716"/>
    </row>
    <row r="717" spans="1:3">
      <c r="A717"/>
      <c r="B717"/>
      <c r="C717"/>
    </row>
    <row r="718" spans="1:3">
      <c r="A718"/>
      <c r="B718"/>
      <c r="C718"/>
    </row>
    <row r="719" spans="1:3">
      <c r="A719"/>
      <c r="B719"/>
      <c r="C719"/>
    </row>
    <row r="720" spans="1:3">
      <c r="A720"/>
      <c r="B720"/>
      <c r="C720"/>
    </row>
    <row r="721" spans="1:3">
      <c r="A721"/>
      <c r="B721"/>
      <c r="C721"/>
    </row>
    <row r="722" spans="1:3">
      <c r="A722"/>
      <c r="B722"/>
      <c r="C722"/>
    </row>
    <row r="723" spans="1:3">
      <c r="A723"/>
      <c r="B723"/>
      <c r="C723"/>
    </row>
    <row r="724" spans="1:3">
      <c r="A724"/>
      <c r="B724"/>
      <c r="C724"/>
    </row>
    <row r="725" spans="1:3">
      <c r="A725"/>
      <c r="B725"/>
      <c r="C725"/>
    </row>
    <row r="726" spans="1:3">
      <c r="A726"/>
      <c r="B726"/>
      <c r="C726"/>
    </row>
    <row r="727" spans="1:3">
      <c r="A727"/>
      <c r="B727"/>
      <c r="C727"/>
    </row>
    <row r="728" spans="1:3">
      <c r="A728"/>
      <c r="B728"/>
      <c r="C728"/>
    </row>
    <row r="729" spans="1:3">
      <c r="A729"/>
      <c r="B729"/>
      <c r="C729"/>
    </row>
    <row r="730" spans="1:3">
      <c r="A730"/>
      <c r="B730"/>
      <c r="C730"/>
    </row>
    <row r="731" spans="1:3">
      <c r="A731"/>
      <c r="B731"/>
      <c r="C731"/>
    </row>
    <row r="732" spans="1:3">
      <c r="A732"/>
      <c r="B732"/>
      <c r="C732"/>
    </row>
    <row r="733" spans="1:3">
      <c r="A733"/>
      <c r="B733"/>
      <c r="C733"/>
    </row>
    <row r="734" spans="1:3">
      <c r="A734"/>
      <c r="B734"/>
      <c r="C734"/>
    </row>
    <row r="735" spans="1:3">
      <c r="A735"/>
      <c r="B735"/>
      <c r="C735"/>
    </row>
    <row r="736" spans="1:3">
      <c r="A736"/>
      <c r="B736"/>
      <c r="C736"/>
    </row>
    <row r="737" spans="1:3">
      <c r="A737"/>
      <c r="B737"/>
      <c r="C737"/>
    </row>
    <row r="738" spans="1:3">
      <c r="A738"/>
      <c r="B738"/>
      <c r="C738"/>
    </row>
    <row r="739" spans="1:3">
      <c r="A739"/>
      <c r="B739"/>
      <c r="C739"/>
    </row>
    <row r="740" spans="1:3">
      <c r="A740"/>
      <c r="B740"/>
      <c r="C740"/>
    </row>
    <row r="741" spans="1:3">
      <c r="A741"/>
      <c r="B741"/>
      <c r="C741"/>
    </row>
    <row r="742" spans="1:3">
      <c r="A742"/>
      <c r="B742"/>
      <c r="C742"/>
    </row>
    <row r="743" spans="1:3">
      <c r="A743"/>
      <c r="B743"/>
      <c r="C743"/>
    </row>
    <row r="744" spans="1:3">
      <c r="A744"/>
      <c r="B744"/>
      <c r="C744"/>
    </row>
    <row r="745" spans="1:3">
      <c r="A745"/>
      <c r="B745"/>
      <c r="C745"/>
    </row>
    <row r="746" spans="1:3">
      <c r="A746"/>
      <c r="B746"/>
      <c r="C746"/>
    </row>
  </sheetData>
  <sheetProtection formatColumns="0" forma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4:I4"/>
    <mergeCell ref="H27:I27"/>
    <mergeCell ref="H28:I28"/>
    <mergeCell ref="R14:S14"/>
    <mergeCell ref="R15:S15"/>
    <mergeCell ref="R16:S16"/>
    <mergeCell ref="R26:S26"/>
    <mergeCell ref="R27:S27"/>
    <mergeCell ref="H2:J2"/>
    <mergeCell ref="H3:J3"/>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4" footer="0.31496062992125984"/>
  <pageSetup paperSize="9" scale="41" fitToWidth="2" fitToHeight="0" orientation="landscape" cellComments="asDisplayed" r:id="rId2"/>
  <headerFooter>
    <oddHeader>&amp;C&amp;"Arial"&amp;10 Commerce Commission Information Disclosure Template</oddHeader>
    <oddFooter>&amp;L&amp;"Arial,Regular" &amp;P&amp;C&amp;"Arial,Regular" &amp;F&amp;R&amp;"Arial,Regular" &amp;A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16"/>
  <sheetViews>
    <sheetView showGridLines="0" zoomScaleNormal="100" zoomScaleSheetLayoutView="80" workbookViewId="0">
      <selection activeCell="C6" sqref="C6"/>
    </sheetView>
  </sheetViews>
  <sheetFormatPr defaultRowHeight="12.75"/>
  <cols>
    <col min="2" max="2" width="5.140625" customWidth="1"/>
    <col min="3" max="3" width="105.85546875" customWidth="1"/>
    <col min="6" max="7" width="9.140625" customWidth="1"/>
    <col min="8" max="8" width="24.140625" customWidth="1"/>
    <col min="9" max="9" width="36.7109375" customWidth="1"/>
  </cols>
  <sheetData>
    <row r="1" spans="1:4" ht="28.5" customHeight="1">
      <c r="A1" s="34"/>
      <c r="B1" s="35"/>
      <c r="C1" s="36"/>
      <c r="D1" s="37"/>
    </row>
    <row r="2" spans="1:4" ht="15.75">
      <c r="A2" s="30"/>
      <c r="B2" s="9" t="s">
        <v>4</v>
      </c>
      <c r="C2" s="5"/>
      <c r="D2" s="14"/>
    </row>
    <row r="3" spans="1:4">
      <c r="A3" s="30"/>
      <c r="B3" s="5"/>
      <c r="C3" s="5"/>
      <c r="D3" s="14"/>
    </row>
    <row r="4" spans="1:4">
      <c r="A4" s="30"/>
      <c r="B4" s="10" t="s">
        <v>1</v>
      </c>
      <c r="C4" s="241" t="s">
        <v>3</v>
      </c>
      <c r="D4" s="14"/>
    </row>
    <row r="5" spans="1:4" s="52" customFormat="1">
      <c r="A5" s="38"/>
      <c r="B5" s="235" t="s">
        <v>584</v>
      </c>
      <c r="C5" s="57"/>
      <c r="D5" s="39"/>
    </row>
    <row r="6" spans="1:4" s="52" customFormat="1">
      <c r="A6" s="38"/>
      <c r="B6" s="55" t="s">
        <v>422</v>
      </c>
      <c r="C6" s="242" t="s">
        <v>433</v>
      </c>
      <c r="D6" s="39"/>
    </row>
    <row r="7" spans="1:4" s="52" customFormat="1">
      <c r="A7" s="38"/>
      <c r="B7" s="55" t="s">
        <v>434</v>
      </c>
      <c r="C7" s="236" t="s">
        <v>435</v>
      </c>
      <c r="D7" s="39"/>
    </row>
    <row r="8" spans="1:4" s="52" customFormat="1">
      <c r="A8" s="38"/>
      <c r="B8" s="55" t="s">
        <v>436</v>
      </c>
      <c r="C8" s="236" t="s">
        <v>460</v>
      </c>
      <c r="D8" s="39"/>
    </row>
    <row r="9" spans="1:4" s="52" customFormat="1">
      <c r="A9" s="38"/>
      <c r="B9" s="55" t="s">
        <v>437</v>
      </c>
      <c r="C9" s="236" t="s">
        <v>438</v>
      </c>
      <c r="D9" s="39"/>
    </row>
    <row r="10" spans="1:4" s="52" customFormat="1">
      <c r="A10" s="38"/>
      <c r="B10" s="55" t="s">
        <v>439</v>
      </c>
      <c r="C10" s="236" t="s">
        <v>440</v>
      </c>
      <c r="D10" s="39"/>
    </row>
    <row r="11" spans="1:4">
      <c r="A11" s="38"/>
      <c r="B11" s="56" t="s">
        <v>441</v>
      </c>
      <c r="C11" s="237" t="s">
        <v>442</v>
      </c>
      <c r="D11" s="39"/>
    </row>
    <row r="12" spans="1:4">
      <c r="A12" s="38"/>
      <c r="B12" s="56" t="s">
        <v>252</v>
      </c>
      <c r="C12" s="237" t="s">
        <v>581</v>
      </c>
      <c r="D12" s="39"/>
    </row>
    <row r="13" spans="1:4">
      <c r="A13" s="38"/>
      <c r="B13" s="29"/>
      <c r="C13" s="29"/>
      <c r="D13" s="39"/>
    </row>
    <row r="14" spans="1:4">
      <c r="A14" s="38"/>
      <c r="B14" s="29"/>
      <c r="C14" s="29"/>
      <c r="D14" s="39"/>
    </row>
    <row r="15" spans="1:4">
      <c r="A15" s="38"/>
      <c r="B15" s="29"/>
      <c r="C15" s="29"/>
      <c r="D15" s="39"/>
    </row>
    <row r="16" spans="1:4">
      <c r="A16" s="40"/>
      <c r="B16" s="41"/>
      <c r="C16" s="41"/>
      <c r="D16" s="42"/>
    </row>
  </sheetData>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4" type="noConversion"/>
  <hyperlinks>
    <hyperlink ref="C6" location="'S11a.Capex Forecast'!A1" display="Report on Forecast Capital Expenditure"/>
    <hyperlink ref="C7" location="'S11b.Opex Forecast'!A1" display="Report on Forecast Operational Expenditure"/>
    <hyperlink ref="C8" location="'S12a.Asset Condition'!A1" display="Report on Asset Condition "/>
    <hyperlink ref="C9" location="'S12b.Capacity Forecast'!A1" display="Report on Forecast Capacity"/>
    <hyperlink ref="C10" location="'S12c.Demand Forecast'!A1" display="Report on Forecast Demand"/>
    <hyperlink ref="C11" location="'S12d.Reliability Forecast'!A1" display="Report on Forecast Interruptions and Duration"/>
    <hyperlink ref="C12" location="S13.AMMAT!A1" display="Report on Asset Maturity"/>
  </hyperlinks>
  <pageMargins left="0.70866141732283472" right="0.70866141732283472" top="0.74803149606299213" bottom="0.74803149606299213" header="0.31496062992125984" footer="0.31496062992125984"/>
  <pageSetup paperSize="9" scale="75" fitToHeight="10" orientation="portrait" r:id="rId2"/>
  <headerFooter alignWithMargins="0">
    <oddHeader>&amp;C&amp;"Arial"&amp;10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F40"/>
  <sheetViews>
    <sheetView showGridLines="0" zoomScaleNormal="100" zoomScaleSheetLayoutView="100" workbookViewId="0">
      <selection activeCell="J9" sqref="J9"/>
    </sheetView>
  </sheetViews>
  <sheetFormatPr defaultColWidth="9.140625" defaultRowHeight="15"/>
  <cols>
    <col min="1" max="1" width="9.140625" style="2"/>
    <col min="2" max="2" width="110.85546875" style="2" customWidth="1"/>
    <col min="3" max="3" width="9.140625" style="2" customWidth="1"/>
    <col min="4" max="4" width="20.5703125" style="2" customWidth="1"/>
    <col min="5" max="16384" width="9.140625" style="2"/>
  </cols>
  <sheetData>
    <row r="1" spans="1:6" ht="28.5" customHeight="1">
      <c r="A1" s="20"/>
      <c r="B1" s="330"/>
      <c r="C1" s="331"/>
      <c r="D1"/>
      <c r="E1"/>
      <c r="F1"/>
    </row>
    <row r="2" spans="1:6" ht="15.75">
      <c r="A2" s="286"/>
      <c r="B2" s="245" t="s">
        <v>590</v>
      </c>
      <c r="C2" s="7"/>
      <c r="D2"/>
      <c r="E2"/>
      <c r="F2"/>
    </row>
    <row r="3" spans="1:6" ht="51">
      <c r="A3" s="286"/>
      <c r="B3" s="285" t="s">
        <v>605</v>
      </c>
      <c r="C3" s="7"/>
      <c r="D3" s="248"/>
      <c r="E3" s="248"/>
      <c r="F3" s="248"/>
    </row>
    <row r="4" spans="1:6">
      <c r="A4" s="286"/>
      <c r="B4" s="226"/>
      <c r="C4" s="7"/>
      <c r="D4" s="228"/>
      <c r="E4" s="228"/>
      <c r="F4" s="228"/>
    </row>
    <row r="5" spans="1:6" ht="108" customHeight="1">
      <c r="A5" s="287"/>
      <c r="B5" s="226" t="s">
        <v>604</v>
      </c>
      <c r="C5" s="7"/>
      <c r="D5" s="272"/>
      <c r="E5" s="272"/>
      <c r="F5" s="272"/>
    </row>
    <row r="6" spans="1:6">
      <c r="A6" s="4"/>
      <c r="B6" s="226"/>
      <c r="C6" s="7"/>
      <c r="D6" s="272"/>
      <c r="E6" s="272"/>
      <c r="F6" s="272"/>
    </row>
    <row r="7" spans="1:6" ht="15.75">
      <c r="A7" s="4"/>
      <c r="B7" s="247" t="s">
        <v>576</v>
      </c>
      <c r="C7" s="7"/>
      <c r="D7"/>
      <c r="E7"/>
      <c r="F7"/>
    </row>
    <row r="8" spans="1:6" ht="38.25">
      <c r="A8" s="4"/>
      <c r="B8" s="226" t="s">
        <v>593</v>
      </c>
      <c r="C8" s="7"/>
      <c r="D8" s="249"/>
      <c r="E8" s="249"/>
      <c r="F8" s="249"/>
    </row>
    <row r="9" spans="1:6" ht="63.75">
      <c r="A9" s="4"/>
      <c r="B9" s="226" t="s">
        <v>595</v>
      </c>
      <c r="C9" s="7"/>
      <c r="D9"/>
      <c r="E9"/>
      <c r="F9"/>
    </row>
    <row r="10" spans="1:6">
      <c r="A10" s="4"/>
      <c r="B10" s="238"/>
      <c r="C10" s="7"/>
      <c r="D10" s="228"/>
      <c r="E10" s="228"/>
      <c r="F10" s="228"/>
    </row>
    <row r="11" spans="1:6" ht="15.75">
      <c r="A11" s="4"/>
      <c r="B11" s="246" t="s">
        <v>577</v>
      </c>
      <c r="C11" s="7"/>
      <c r="D11"/>
      <c r="E11"/>
      <c r="F11"/>
    </row>
    <row r="12" spans="1:6" ht="51">
      <c r="A12" s="4"/>
      <c r="B12" s="226" t="s">
        <v>583</v>
      </c>
      <c r="C12" s="7"/>
      <c r="D12"/>
      <c r="E12"/>
      <c r="F12"/>
    </row>
    <row r="13" spans="1:6">
      <c r="A13" s="4"/>
      <c r="B13" s="226"/>
      <c r="C13" s="7"/>
      <c r="D13" s="239"/>
      <c r="E13" s="239"/>
      <c r="F13" s="239"/>
    </row>
    <row r="14" spans="1:6" ht="15.75">
      <c r="A14" s="4"/>
      <c r="B14" s="247" t="s">
        <v>582</v>
      </c>
      <c r="C14" s="7"/>
      <c r="D14" s="239"/>
      <c r="E14" s="239"/>
      <c r="F14" s="239"/>
    </row>
    <row r="15" spans="1:6" ht="38.25">
      <c r="A15" s="4"/>
      <c r="B15" s="226" t="s">
        <v>585</v>
      </c>
      <c r="C15" s="7"/>
      <c r="D15" s="239"/>
      <c r="E15" s="239"/>
      <c r="F15" s="239"/>
    </row>
    <row r="16" spans="1:6">
      <c r="A16" s="4"/>
      <c r="B16" s="226"/>
      <c r="C16" s="7"/>
      <c r="D16" s="264"/>
      <c r="E16" s="264"/>
      <c r="F16" s="264"/>
    </row>
    <row r="17" spans="1:6" ht="15.75">
      <c r="A17" s="4"/>
      <c r="B17" s="247" t="s">
        <v>596</v>
      </c>
      <c r="C17" s="7"/>
      <c r="D17" s="228"/>
      <c r="E17" s="228"/>
      <c r="F17" s="228"/>
    </row>
    <row r="18" spans="1:6" ht="15.75" customHeight="1">
      <c r="A18" s="4"/>
      <c r="B18" s="226" t="s">
        <v>597</v>
      </c>
      <c r="C18" s="7"/>
      <c r="D18" s="264"/>
      <c r="E18" s="264"/>
      <c r="F18" s="264"/>
    </row>
    <row r="19" spans="1:6">
      <c r="A19" s="4"/>
      <c r="B19" s="226"/>
      <c r="C19" s="7"/>
      <c r="D19" s="264"/>
      <c r="E19" s="264"/>
      <c r="F19" s="264"/>
    </row>
    <row r="20" spans="1:6" ht="15.75">
      <c r="A20" s="4"/>
      <c r="B20" s="247" t="s">
        <v>578</v>
      </c>
      <c r="C20" s="7"/>
      <c r="D20" s="228"/>
      <c r="E20" s="228"/>
      <c r="F20" s="228"/>
    </row>
    <row r="21" spans="1:6" ht="63.75">
      <c r="A21" s="286"/>
      <c r="B21" s="226" t="s">
        <v>603</v>
      </c>
      <c r="C21" s="7"/>
      <c r="D21" s="228"/>
      <c r="E21" s="228"/>
      <c r="F21" s="228"/>
    </row>
    <row r="22" spans="1:6">
      <c r="A22" s="286"/>
      <c r="B22" s="226"/>
      <c r="C22" s="7"/>
      <c r="D22" s="264"/>
      <c r="E22" s="264"/>
      <c r="F22" s="264"/>
    </row>
    <row r="23" spans="1:6" ht="15.75">
      <c r="A23" s="286"/>
      <c r="B23" s="247" t="s">
        <v>600</v>
      </c>
      <c r="C23" s="7"/>
      <c r="D23" s="272"/>
      <c r="E23" s="272"/>
      <c r="F23" s="272"/>
    </row>
    <row r="24" spans="1:6" ht="38.25">
      <c r="A24" s="286"/>
      <c r="B24" s="226" t="s">
        <v>607</v>
      </c>
      <c r="C24" s="7"/>
      <c r="D24" s="272"/>
      <c r="E24" s="272"/>
      <c r="F24" s="272"/>
    </row>
    <row r="25" spans="1:6">
      <c r="A25" s="286"/>
      <c r="B25" s="226"/>
      <c r="C25" s="7"/>
      <c r="D25" s="272"/>
      <c r="E25" s="272"/>
      <c r="F25" s="272"/>
    </row>
    <row r="26" spans="1:6" ht="15.75">
      <c r="A26" s="286"/>
      <c r="B26" s="247" t="s">
        <v>591</v>
      </c>
      <c r="C26" s="7"/>
      <c r="D26" s="248"/>
      <c r="E26" s="248"/>
      <c r="F26" s="248"/>
    </row>
    <row r="27" spans="1:6" ht="63.75">
      <c r="A27" s="286"/>
      <c r="B27" s="226" t="s">
        <v>606</v>
      </c>
      <c r="C27" s="7"/>
      <c r="D27" s="248"/>
      <c r="E27" s="248"/>
      <c r="F27" s="248"/>
    </row>
    <row r="28" spans="1:6">
      <c r="A28" s="4"/>
      <c r="B28" s="226"/>
      <c r="C28" s="7"/>
      <c r="D28" s="248"/>
      <c r="E28" s="248"/>
      <c r="F28" s="248"/>
    </row>
    <row r="29" spans="1:6" ht="15.75">
      <c r="A29" s="4"/>
      <c r="B29" s="247" t="s">
        <v>586</v>
      </c>
      <c r="C29" s="7"/>
      <c r="D29" s="228"/>
      <c r="E29" s="228"/>
      <c r="F29" s="228"/>
    </row>
    <row r="30" spans="1:6" ht="25.5">
      <c r="A30" s="4"/>
      <c r="B30" s="226" t="s">
        <v>594</v>
      </c>
      <c r="C30" s="7"/>
      <c r="D30"/>
      <c r="E30"/>
      <c r="F30"/>
    </row>
    <row r="31" spans="1:6">
      <c r="A31" s="4"/>
      <c r="B31" s="226"/>
      <c r="C31" s="7"/>
      <c r="D31" s="234"/>
      <c r="E31" s="234"/>
      <c r="F31" s="234"/>
    </row>
    <row r="32" spans="1:6" ht="15.75">
      <c r="A32" s="4"/>
      <c r="B32" s="247" t="s">
        <v>580</v>
      </c>
      <c r="C32" s="7"/>
      <c r="D32" s="234"/>
      <c r="E32" s="234"/>
      <c r="F32" s="234"/>
    </row>
    <row r="33" spans="1:6">
      <c r="A33" s="4"/>
      <c r="B33" s="226" t="s">
        <v>587</v>
      </c>
      <c r="C33" s="7"/>
      <c r="D33" s="228"/>
      <c r="E33" s="228"/>
      <c r="F33" s="228"/>
    </row>
    <row r="34" spans="1:6" s="3" customFormat="1">
      <c r="A34" s="21"/>
      <c r="B34" s="6"/>
      <c r="C34" s="22"/>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sheetData>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4" type="noConversion"/>
  <pageMargins left="0.70866141732283472" right="0.70866141732283472" top="0.74803149606299213" bottom="0.74803149606299213" header="0.31496062992125984" footer="0.31496062992125984"/>
  <pageSetup paperSize="9" scale="75" fitToHeight="10" orientation="portrait" r:id="rId2"/>
  <headerFooter alignWithMargins="0">
    <oddHeader>&amp;C&amp;"Arial"&amp;10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T196"/>
  <sheetViews>
    <sheetView showGridLines="0" topLeftCell="C1" zoomScaleNormal="100" zoomScaleSheetLayoutView="84" workbookViewId="0">
      <selection activeCell="I10" sqref="I10"/>
    </sheetView>
  </sheetViews>
  <sheetFormatPr defaultColWidth="9.140625" defaultRowHeight="12.75"/>
  <cols>
    <col min="1" max="1" width="5" style="24" customWidth="1"/>
    <col min="2" max="2" width="2.140625" style="94" customWidth="1"/>
    <col min="3" max="3" width="6.140625" style="44" customWidth="1"/>
    <col min="4" max="4" width="2.28515625" style="45" customWidth="1"/>
    <col min="5" max="5" width="2.28515625" style="44" customWidth="1"/>
    <col min="6" max="6" width="53.28515625" style="50" customWidth="1"/>
    <col min="7" max="7" width="19" style="50" customWidth="1"/>
    <col min="8" max="8" width="16.140625" style="45" customWidth="1"/>
    <col min="9" max="13" width="16.140625" style="24" customWidth="1"/>
    <col min="14" max="14" width="16.28515625" style="24" customWidth="1"/>
    <col min="15" max="18" width="16.140625" style="24" customWidth="1"/>
    <col min="19" max="19" width="2.140625" style="27" customWidth="1"/>
    <col min="20" max="20" width="14.28515625" bestFit="1" customWidth="1"/>
    <col min="21" max="16384" width="9.140625" style="24"/>
  </cols>
  <sheetData>
    <row r="1" spans="1:20" s="28" customFormat="1" ht="15" customHeight="1">
      <c r="A1" s="70"/>
      <c r="B1" s="71"/>
      <c r="C1" s="71"/>
      <c r="D1" s="71"/>
      <c r="E1" s="71"/>
      <c r="F1" s="71"/>
      <c r="G1" s="71"/>
      <c r="H1" s="71"/>
      <c r="I1" s="71"/>
      <c r="J1" s="71"/>
      <c r="K1" s="71"/>
      <c r="L1" s="71"/>
      <c r="M1" s="71"/>
      <c r="N1" s="71"/>
      <c r="O1" s="71"/>
      <c r="P1" s="71"/>
      <c r="Q1" s="71"/>
      <c r="R1" s="71"/>
      <c r="S1" s="72"/>
      <c r="T1" s="268"/>
    </row>
    <row r="2" spans="1:20" s="28" customFormat="1" ht="18" customHeight="1">
      <c r="A2" s="73"/>
      <c r="B2" s="214"/>
      <c r="C2" s="214"/>
      <c r="D2" s="214"/>
      <c r="E2" s="214"/>
      <c r="F2" s="214"/>
      <c r="G2" s="214"/>
      <c r="H2" s="214"/>
      <c r="I2" s="214"/>
      <c r="J2" s="214"/>
      <c r="K2" s="214"/>
      <c r="L2" s="214"/>
      <c r="M2" s="214"/>
      <c r="N2" s="67"/>
      <c r="O2" s="84" t="s">
        <v>8</v>
      </c>
      <c r="P2" s="332" t="str">
        <f>IF(NOT(ISBLANK(CoverSheet!$C$8)),CoverSheet!$C$8,"")</f>
        <v>Alpine Energy Limited</v>
      </c>
      <c r="Q2" s="332"/>
      <c r="R2" s="332"/>
      <c r="S2" s="64"/>
      <c r="T2" s="268"/>
    </row>
    <row r="3" spans="1:20" s="28" customFormat="1" ht="18" customHeight="1">
      <c r="A3" s="73"/>
      <c r="B3" s="214"/>
      <c r="C3" s="214"/>
      <c r="D3" s="214"/>
      <c r="E3" s="214"/>
      <c r="F3" s="214"/>
      <c r="G3" s="214"/>
      <c r="H3" s="214"/>
      <c r="I3" s="214"/>
      <c r="J3" s="214"/>
      <c r="K3" s="214"/>
      <c r="L3" s="214"/>
      <c r="M3" s="214"/>
      <c r="N3" s="67"/>
      <c r="O3" s="84" t="s">
        <v>244</v>
      </c>
      <c r="P3" s="333" t="str">
        <f>IF(ISNUMBER(CoverSheet!$C$12),TEXT(CoverSheet!$C$12,"_([$-1409]d mmmm yyyy;_(@")&amp;" –"&amp;TEXT(DATE(YEAR(CoverSheet!$C$12)+10,MONTH(CoverSheet!$C$12),DAY(CoverSheet!$C$12)-1),"_([$-1409]d mmmm yyyy;_(@"),"")</f>
        <v xml:space="preserve"> 1 April 2014 – 31 March 2024</v>
      </c>
      <c r="Q3" s="334"/>
      <c r="R3" s="335"/>
      <c r="S3" s="64"/>
      <c r="T3" s="268"/>
    </row>
    <row r="4" spans="1:20" s="28" customFormat="1" ht="21">
      <c r="A4" s="215" t="s">
        <v>423</v>
      </c>
      <c r="B4" s="130"/>
      <c r="C4" s="214"/>
      <c r="D4" s="214"/>
      <c r="E4" s="214"/>
      <c r="F4" s="214"/>
      <c r="G4" s="214"/>
      <c r="H4" s="214"/>
      <c r="I4" s="214"/>
      <c r="J4" s="214"/>
      <c r="K4" s="214"/>
      <c r="L4" s="214"/>
      <c r="M4" s="214"/>
      <c r="N4" s="214"/>
      <c r="O4" s="99"/>
      <c r="P4" s="214"/>
      <c r="Q4" s="214"/>
      <c r="R4" s="214"/>
      <c r="S4" s="64"/>
      <c r="T4" s="268"/>
    </row>
    <row r="5" spans="1:20" s="177" customFormat="1" ht="61.5" customHeight="1">
      <c r="A5" s="339" t="s">
        <v>544</v>
      </c>
      <c r="B5" s="340"/>
      <c r="C5" s="340"/>
      <c r="D5" s="340"/>
      <c r="E5" s="340"/>
      <c r="F5" s="340"/>
      <c r="G5" s="340"/>
      <c r="H5" s="340"/>
      <c r="I5" s="340"/>
      <c r="J5" s="340"/>
      <c r="K5" s="340"/>
      <c r="L5" s="340"/>
      <c r="M5" s="340"/>
      <c r="N5" s="340"/>
      <c r="O5" s="340"/>
      <c r="P5" s="340"/>
      <c r="Q5" s="340"/>
      <c r="R5" s="340"/>
      <c r="S5" s="171"/>
      <c r="T5" s="269"/>
    </row>
    <row r="6" spans="1:20" s="27" customFormat="1" ht="15" customHeight="1">
      <c r="A6" s="78" t="s">
        <v>557</v>
      </c>
      <c r="B6" s="99"/>
      <c r="C6" s="99"/>
      <c r="D6" s="214"/>
      <c r="E6" s="214"/>
      <c r="F6" s="214"/>
      <c r="G6" s="214"/>
      <c r="H6" s="214"/>
      <c r="I6" s="214"/>
      <c r="J6" s="214"/>
      <c r="K6" s="214"/>
      <c r="L6" s="214"/>
      <c r="M6" s="214"/>
      <c r="N6" s="214"/>
      <c r="O6" s="214"/>
      <c r="P6" s="214"/>
      <c r="Q6" s="214"/>
      <c r="R6" s="214"/>
      <c r="S6" s="64"/>
      <c r="T6" s="270"/>
    </row>
    <row r="7" spans="1:20" s="27" customFormat="1" ht="32.25" customHeight="1">
      <c r="A7" s="103">
        <v>7</v>
      </c>
      <c r="B7" s="86"/>
      <c r="C7" s="166"/>
      <c r="D7" s="166"/>
      <c r="E7" s="166"/>
      <c r="F7" s="166"/>
      <c r="G7" s="166"/>
      <c r="H7" s="186" t="s">
        <v>245</v>
      </c>
      <c r="I7" s="186" t="s">
        <v>467</v>
      </c>
      <c r="J7" s="186" t="s">
        <v>468</v>
      </c>
      <c r="K7" s="186" t="s">
        <v>469</v>
      </c>
      <c r="L7" s="186" t="s">
        <v>470</v>
      </c>
      <c r="M7" s="186" t="s">
        <v>471</v>
      </c>
      <c r="N7" s="218" t="s">
        <v>473</v>
      </c>
      <c r="O7" s="186" t="s">
        <v>474</v>
      </c>
      <c r="P7" s="186" t="s">
        <v>475</v>
      </c>
      <c r="Q7" s="186" t="s">
        <v>476</v>
      </c>
      <c r="R7" s="186" t="s">
        <v>477</v>
      </c>
      <c r="S7" s="59"/>
      <c r="T7" s="270"/>
    </row>
    <row r="8" spans="1:20" ht="18.75" customHeight="1">
      <c r="A8" s="103">
        <v>8</v>
      </c>
      <c r="B8" s="86"/>
      <c r="C8" s="184"/>
      <c r="D8" s="166"/>
      <c r="E8" s="166"/>
      <c r="F8" s="166"/>
      <c r="G8" s="279" t="str">
        <f>IF(ISNUMBER(CoverSheet!$C$12),"for year ended","")</f>
        <v>for year ended</v>
      </c>
      <c r="H8" s="187">
        <f>IF(ISNUMBER(CoverSheet!$C$12),DATE(YEAR(CoverSheet!$C$12),MONTH(CoverSheet!$C$12),DAY(CoverSheet!$C$12))-1,"")</f>
        <v>41729</v>
      </c>
      <c r="I8" s="187">
        <f>IF(ISNUMBER(CoverSheet!$C$12),DATE(YEAR(CoverSheet!$C$12)+1,MONTH(CoverSheet!$C$12),DAY(CoverSheet!$C$12))-1,"")</f>
        <v>42094</v>
      </c>
      <c r="J8" s="187">
        <f>IF(ISNUMBER(CoverSheet!$C$12),DATE(YEAR(CoverSheet!$C$12)+2,MONTH(CoverSheet!$C$12),DAY(CoverSheet!$C$12))-1,"")</f>
        <v>42460</v>
      </c>
      <c r="K8" s="187">
        <f>IF(ISNUMBER(CoverSheet!$C$12),DATE(YEAR(CoverSheet!$C$12)+3,MONTH(CoverSheet!$C$12),DAY(CoverSheet!$C$12))-1,"")</f>
        <v>42825</v>
      </c>
      <c r="L8" s="187">
        <f>IF(ISNUMBER(CoverSheet!$C$12),DATE(YEAR(CoverSheet!$C$12)+4,MONTH(CoverSheet!$C$12),DAY(CoverSheet!$C$12))-1,"")</f>
        <v>43190</v>
      </c>
      <c r="M8" s="187">
        <f>IF(ISNUMBER(CoverSheet!$C$12),DATE(YEAR(CoverSheet!$C$12)+5,MONTH(CoverSheet!$C$12),DAY(CoverSheet!$C$12))-1,"")</f>
        <v>43555</v>
      </c>
      <c r="N8" s="187">
        <f>IF(ISNUMBER(CoverSheet!$C$12),DATE(YEAR(CoverSheet!$C$12)+6,MONTH(CoverSheet!$C$12),DAY(CoverSheet!$C$12))-1,"")</f>
        <v>43921</v>
      </c>
      <c r="O8" s="187">
        <f>IF(ISNUMBER(CoverSheet!$C$12),DATE(YEAR(CoverSheet!$C$12)+7,MONTH(CoverSheet!$C$12),DAY(CoverSheet!$C$12))-1,"")</f>
        <v>44286</v>
      </c>
      <c r="P8" s="187">
        <f>IF(ISNUMBER(CoverSheet!$C$12),DATE(YEAR(CoverSheet!$C$12)+8,MONTH(CoverSheet!$C$12),DAY(CoverSheet!$C$12))-1,"")</f>
        <v>44651</v>
      </c>
      <c r="Q8" s="187">
        <f>IF(ISNUMBER(CoverSheet!$C$12),DATE(YEAR(CoverSheet!$C$12)+9,MONTH(CoverSheet!$C$12),DAY(CoverSheet!$C$12))-1,"")</f>
        <v>45016</v>
      </c>
      <c r="R8" s="187">
        <f>IF(ISNUMBER(CoverSheet!$C$12),DATE(YEAR(CoverSheet!$C$12)+10,MONTH(CoverSheet!$C$12),DAY(CoverSheet!$C$12))-1,"")</f>
        <v>45382</v>
      </c>
      <c r="S8" s="59"/>
      <c r="T8" s="270"/>
    </row>
    <row r="9" spans="1:20" s="106" customFormat="1" ht="26.25" customHeight="1">
      <c r="A9" s="103">
        <v>9</v>
      </c>
      <c r="B9" s="86"/>
      <c r="C9" s="151" t="s">
        <v>545</v>
      </c>
      <c r="D9" s="166"/>
      <c r="E9" s="166"/>
      <c r="F9" s="166"/>
      <c r="G9" s="279"/>
      <c r="H9" s="188" t="s">
        <v>525</v>
      </c>
      <c r="I9" s="187"/>
      <c r="J9" s="187"/>
      <c r="K9" s="187"/>
      <c r="L9" s="187"/>
      <c r="M9" s="187"/>
      <c r="N9" s="187"/>
      <c r="O9" s="187"/>
      <c r="P9" s="187"/>
      <c r="Q9" s="187"/>
      <c r="R9" s="189"/>
      <c r="S9" s="59"/>
      <c r="T9" s="270"/>
    </row>
    <row r="10" spans="1:20" ht="15" customHeight="1">
      <c r="A10" s="103">
        <v>10</v>
      </c>
      <c r="B10" s="86"/>
      <c r="C10" s="217"/>
      <c r="D10" s="217"/>
      <c r="E10" s="162"/>
      <c r="F10" s="217" t="s">
        <v>480</v>
      </c>
      <c r="G10" s="162"/>
      <c r="H10" s="283">
        <v>2703</v>
      </c>
      <c r="I10" s="283">
        <v>2947.8</v>
      </c>
      <c r="J10" s="283">
        <v>2907</v>
      </c>
      <c r="K10" s="283">
        <v>2907</v>
      </c>
      <c r="L10" s="283">
        <v>2907</v>
      </c>
      <c r="M10" s="283">
        <v>2907</v>
      </c>
      <c r="N10" s="283">
        <v>2907</v>
      </c>
      <c r="O10" s="283">
        <v>2907</v>
      </c>
      <c r="P10" s="283">
        <v>2907</v>
      </c>
      <c r="Q10" s="283">
        <v>2907</v>
      </c>
      <c r="R10" s="283">
        <v>2907</v>
      </c>
      <c r="S10" s="59"/>
      <c r="T10" s="270"/>
    </row>
    <row r="11" spans="1:20" s="26" customFormat="1" ht="15" customHeight="1">
      <c r="A11" s="103">
        <v>11</v>
      </c>
      <c r="B11" s="86"/>
      <c r="C11" s="217"/>
      <c r="D11" s="217"/>
      <c r="E11" s="169"/>
      <c r="F11" s="217" t="s">
        <v>84</v>
      </c>
      <c r="G11" s="169"/>
      <c r="H11" s="283">
        <v>9227.9399999999987</v>
      </c>
      <c r="I11" s="283">
        <v>4493.1000000000004</v>
      </c>
      <c r="J11" s="283">
        <v>3090.6</v>
      </c>
      <c r="K11" s="283">
        <v>2784.6</v>
      </c>
      <c r="L11" s="283">
        <v>4620.6000000000004</v>
      </c>
      <c r="M11" s="283">
        <v>1050.5999999999999</v>
      </c>
      <c r="N11" s="283">
        <v>1040.4000000000001</v>
      </c>
      <c r="O11" s="283">
        <v>1050.5999999999999</v>
      </c>
      <c r="P11" s="283">
        <v>1040.4000000000001</v>
      </c>
      <c r="Q11" s="283">
        <v>938.4</v>
      </c>
      <c r="R11" s="283">
        <v>1331.1000000000001</v>
      </c>
      <c r="S11" s="59"/>
      <c r="T11" s="270"/>
    </row>
    <row r="12" spans="1:20" ht="15" customHeight="1">
      <c r="A12" s="103">
        <v>12</v>
      </c>
      <c r="B12" s="86"/>
      <c r="C12" s="217"/>
      <c r="D12" s="217"/>
      <c r="E12" s="169"/>
      <c r="F12" s="217" t="s">
        <v>85</v>
      </c>
      <c r="G12" s="169"/>
      <c r="H12" s="283">
        <v>3524</v>
      </c>
      <c r="I12" s="283">
        <v>4855.2</v>
      </c>
      <c r="J12" s="283">
        <v>3779.1</v>
      </c>
      <c r="K12" s="283">
        <v>4166.7</v>
      </c>
      <c r="L12" s="283">
        <v>4209.54</v>
      </c>
      <c r="M12" s="283">
        <v>4688.9400000000005</v>
      </c>
      <c r="N12" s="283">
        <v>5714.04</v>
      </c>
      <c r="O12" s="283">
        <v>4694.04</v>
      </c>
      <c r="P12" s="283">
        <v>4898.04</v>
      </c>
      <c r="Q12" s="283">
        <v>4681.8</v>
      </c>
      <c r="R12" s="283">
        <v>4559.3999999999996</v>
      </c>
      <c r="S12" s="59"/>
      <c r="T12" s="270"/>
    </row>
    <row r="13" spans="1:20" ht="15" customHeight="1">
      <c r="A13" s="103">
        <v>13</v>
      </c>
      <c r="B13" s="86"/>
      <c r="C13" s="217"/>
      <c r="D13" s="217"/>
      <c r="E13" s="169"/>
      <c r="F13" s="217" t="s">
        <v>86</v>
      </c>
      <c r="G13" s="169"/>
      <c r="H13" s="283">
        <v>0</v>
      </c>
      <c r="I13" s="283">
        <v>153</v>
      </c>
      <c r="J13" s="283">
        <v>0</v>
      </c>
      <c r="K13" s="283">
        <v>0</v>
      </c>
      <c r="L13" s="283">
        <v>0</v>
      </c>
      <c r="M13" s="283">
        <v>0</v>
      </c>
      <c r="N13" s="283">
        <v>0</v>
      </c>
      <c r="O13" s="283">
        <v>0</v>
      </c>
      <c r="P13" s="283">
        <v>0</v>
      </c>
      <c r="Q13" s="283">
        <v>0</v>
      </c>
      <c r="R13" s="283">
        <v>0</v>
      </c>
      <c r="S13" s="59"/>
      <c r="T13" s="270"/>
    </row>
    <row r="14" spans="1:20" s="46" customFormat="1" ht="15" customHeight="1">
      <c r="A14" s="103">
        <v>14</v>
      </c>
      <c r="B14" s="86"/>
      <c r="C14" s="217"/>
      <c r="D14" s="217"/>
      <c r="E14" s="169"/>
      <c r="F14" s="217" t="s">
        <v>260</v>
      </c>
      <c r="G14" s="169"/>
      <c r="H14" s="162"/>
      <c r="I14" s="162"/>
      <c r="J14" s="166"/>
      <c r="K14" s="166"/>
      <c r="L14" s="166"/>
      <c r="M14" s="162"/>
      <c r="N14" s="166"/>
      <c r="O14" s="162"/>
      <c r="P14" s="162"/>
      <c r="Q14" s="166"/>
      <c r="R14" s="166"/>
      <c r="S14" s="59"/>
      <c r="T14" s="270"/>
    </row>
    <row r="15" spans="1:20" ht="15" customHeight="1">
      <c r="A15" s="103">
        <v>15</v>
      </c>
      <c r="B15" s="86"/>
      <c r="C15" s="217"/>
      <c r="D15" s="217"/>
      <c r="E15" s="169"/>
      <c r="F15" s="243" t="s">
        <v>57</v>
      </c>
      <c r="G15" s="169"/>
      <c r="H15" s="284">
        <v>5840.5</v>
      </c>
      <c r="I15" s="284">
        <v>1014.9</v>
      </c>
      <c r="J15" s="284">
        <v>907.80000000000007</v>
      </c>
      <c r="K15" s="284">
        <v>703.80000000000007</v>
      </c>
      <c r="L15" s="284">
        <v>346.8</v>
      </c>
      <c r="M15" s="284">
        <v>397.8</v>
      </c>
      <c r="N15" s="284">
        <v>275.39999999999998</v>
      </c>
      <c r="O15" s="284">
        <v>275.39999999999998</v>
      </c>
      <c r="P15" s="284">
        <v>275.39999999999998</v>
      </c>
      <c r="Q15" s="284">
        <v>239.70000000000002</v>
      </c>
      <c r="R15" s="251">
        <v>275.39999999999998</v>
      </c>
      <c r="S15" s="59"/>
      <c r="T15" s="270"/>
    </row>
    <row r="16" spans="1:20" s="44" customFormat="1" ht="15" customHeight="1">
      <c r="A16" s="103">
        <v>16</v>
      </c>
      <c r="B16" s="86"/>
      <c r="C16" s="217"/>
      <c r="D16" s="217"/>
      <c r="E16" s="169"/>
      <c r="F16" s="243" t="s">
        <v>87</v>
      </c>
      <c r="G16" s="169"/>
      <c r="H16" s="284">
        <v>0</v>
      </c>
      <c r="I16" s="284">
        <v>0</v>
      </c>
      <c r="J16" s="284">
        <v>0</v>
      </c>
      <c r="K16" s="284">
        <v>0</v>
      </c>
      <c r="L16" s="284">
        <v>0</v>
      </c>
      <c r="M16" s="284">
        <v>0</v>
      </c>
      <c r="N16" s="284">
        <v>0</v>
      </c>
      <c r="O16" s="284">
        <v>0</v>
      </c>
      <c r="P16" s="284">
        <v>0</v>
      </c>
      <c r="Q16" s="284">
        <v>0</v>
      </c>
      <c r="R16" s="251">
        <v>0</v>
      </c>
      <c r="S16" s="59"/>
      <c r="T16" s="270"/>
    </row>
    <row r="17" spans="1:20" ht="15" customHeight="1" thickBot="1">
      <c r="A17" s="103">
        <v>17</v>
      </c>
      <c r="B17" s="86"/>
      <c r="C17" s="217"/>
      <c r="D17" s="217"/>
      <c r="E17" s="169"/>
      <c r="F17" s="243" t="s">
        <v>306</v>
      </c>
      <c r="G17" s="169"/>
      <c r="H17" s="284">
        <v>0</v>
      </c>
      <c r="I17" s="284">
        <v>887.4</v>
      </c>
      <c r="J17" s="284">
        <v>357</v>
      </c>
      <c r="K17" s="284">
        <v>204</v>
      </c>
      <c r="L17" s="284">
        <v>102</v>
      </c>
      <c r="M17" s="284">
        <v>102</v>
      </c>
      <c r="N17" s="284">
        <v>102</v>
      </c>
      <c r="O17" s="284">
        <v>102</v>
      </c>
      <c r="P17" s="284">
        <v>102</v>
      </c>
      <c r="Q17" s="284">
        <v>102</v>
      </c>
      <c r="R17" s="251">
        <v>102</v>
      </c>
      <c r="S17" s="59"/>
      <c r="T17" s="270"/>
    </row>
    <row r="18" spans="1:20" s="44" customFormat="1" ht="15" customHeight="1" thickBot="1">
      <c r="A18" s="103">
        <v>18</v>
      </c>
      <c r="B18" s="86"/>
      <c r="C18" s="217"/>
      <c r="D18" s="217"/>
      <c r="E18" s="105"/>
      <c r="F18" s="105" t="s">
        <v>259</v>
      </c>
      <c r="G18" s="169"/>
      <c r="H18" s="252">
        <f t="shared" ref="H18:R18" si="0">SUM(H15:H17)</f>
        <v>5840.5</v>
      </c>
      <c r="I18" s="252">
        <f t="shared" si="0"/>
        <v>1902.3</v>
      </c>
      <c r="J18" s="252">
        <f t="shared" si="0"/>
        <v>1264.8000000000002</v>
      </c>
      <c r="K18" s="252">
        <f t="shared" si="0"/>
        <v>907.80000000000007</v>
      </c>
      <c r="L18" s="252">
        <f t="shared" si="0"/>
        <v>448.8</v>
      </c>
      <c r="M18" s="252">
        <f t="shared" si="0"/>
        <v>499.8</v>
      </c>
      <c r="N18" s="253">
        <f t="shared" si="0"/>
        <v>377.4</v>
      </c>
      <c r="O18" s="252">
        <f t="shared" si="0"/>
        <v>377.4</v>
      </c>
      <c r="P18" s="252">
        <f t="shared" si="0"/>
        <v>377.4</v>
      </c>
      <c r="Q18" s="252">
        <f t="shared" si="0"/>
        <v>341.70000000000005</v>
      </c>
      <c r="R18" s="252">
        <f t="shared" si="0"/>
        <v>377.4</v>
      </c>
      <c r="S18" s="59"/>
      <c r="T18" s="270"/>
    </row>
    <row r="19" spans="1:20" s="128" customFormat="1" ht="15" customHeight="1" thickBot="1">
      <c r="A19" s="103">
        <v>19</v>
      </c>
      <c r="B19" s="86"/>
      <c r="C19" s="217"/>
      <c r="D19" s="217"/>
      <c r="E19" s="105" t="s">
        <v>554</v>
      </c>
      <c r="F19" s="105"/>
      <c r="G19" s="169"/>
      <c r="H19" s="252">
        <f>H10+H11+H12+H13+H18</f>
        <v>21295.439999999999</v>
      </c>
      <c r="I19" s="252">
        <f t="shared" ref="I19:R19" si="1">I10+I11+I12+I13+I18</f>
        <v>14351.4</v>
      </c>
      <c r="J19" s="252">
        <f t="shared" si="1"/>
        <v>11041.5</v>
      </c>
      <c r="K19" s="252">
        <f t="shared" si="1"/>
        <v>10766.099999999999</v>
      </c>
      <c r="L19" s="252">
        <f t="shared" si="1"/>
        <v>12185.939999999999</v>
      </c>
      <c r="M19" s="252">
        <f t="shared" si="1"/>
        <v>9146.34</v>
      </c>
      <c r="N19" s="253">
        <f t="shared" si="1"/>
        <v>10038.84</v>
      </c>
      <c r="O19" s="252">
        <f t="shared" si="1"/>
        <v>9029.0399999999991</v>
      </c>
      <c r="P19" s="252">
        <f t="shared" si="1"/>
        <v>9222.84</v>
      </c>
      <c r="Q19" s="252">
        <f t="shared" si="1"/>
        <v>8868.9000000000015</v>
      </c>
      <c r="R19" s="252">
        <f t="shared" si="1"/>
        <v>9174.9</v>
      </c>
      <c r="S19" s="59"/>
      <c r="T19" s="270"/>
    </row>
    <row r="20" spans="1:20" s="45" customFormat="1" ht="15" customHeight="1" thickBot="1">
      <c r="A20" s="103">
        <v>20</v>
      </c>
      <c r="B20" s="86"/>
      <c r="C20" s="217"/>
      <c r="D20" s="217"/>
      <c r="E20" s="161"/>
      <c r="F20" s="217" t="s">
        <v>465</v>
      </c>
      <c r="G20" s="169"/>
      <c r="H20" s="251">
        <v>1312</v>
      </c>
      <c r="I20" s="251">
        <v>960.44424000000015</v>
      </c>
      <c r="J20" s="251">
        <v>761.54423999999995</v>
      </c>
      <c r="K20" s="251">
        <v>710.54423999999995</v>
      </c>
      <c r="L20" s="251">
        <v>379.04423999999995</v>
      </c>
      <c r="M20" s="251">
        <v>608.54423999999995</v>
      </c>
      <c r="N20" s="251">
        <v>404.54424000000006</v>
      </c>
      <c r="O20" s="251">
        <v>399.44424000000004</v>
      </c>
      <c r="P20" s="251">
        <v>379.04424</v>
      </c>
      <c r="Q20" s="251">
        <v>379.04424</v>
      </c>
      <c r="R20" s="251">
        <v>379.04424</v>
      </c>
      <c r="S20" s="59"/>
      <c r="T20" s="270"/>
    </row>
    <row r="21" spans="1:20" ht="15" customHeight="1" thickBot="1">
      <c r="A21" s="103">
        <v>21</v>
      </c>
      <c r="B21" s="86"/>
      <c r="C21" s="217"/>
      <c r="D21" s="217"/>
      <c r="E21" s="161" t="s">
        <v>534</v>
      </c>
      <c r="F21" s="217"/>
      <c r="G21" s="166"/>
      <c r="H21" s="252">
        <f>H19+H20</f>
        <v>22607.439999999999</v>
      </c>
      <c r="I21" s="252">
        <f t="shared" ref="I21:R21" si="2">I19+I20</f>
        <v>15311.84424</v>
      </c>
      <c r="J21" s="252">
        <f t="shared" si="2"/>
        <v>11803.044239999999</v>
      </c>
      <c r="K21" s="252">
        <f t="shared" si="2"/>
        <v>11476.644239999998</v>
      </c>
      <c r="L21" s="252">
        <f t="shared" si="2"/>
        <v>12564.984239999998</v>
      </c>
      <c r="M21" s="252">
        <f t="shared" si="2"/>
        <v>9754.8842399999994</v>
      </c>
      <c r="N21" s="253">
        <f>N19+N20</f>
        <v>10443.384239999999</v>
      </c>
      <c r="O21" s="252">
        <f>O19+O20</f>
        <v>9428.4842399999998</v>
      </c>
      <c r="P21" s="252">
        <f t="shared" si="2"/>
        <v>9601.8842399999994</v>
      </c>
      <c r="Q21" s="252">
        <f t="shared" si="2"/>
        <v>9247.9442400000007</v>
      </c>
      <c r="R21" s="252">
        <f t="shared" si="2"/>
        <v>9553.9442399999989</v>
      </c>
      <c r="S21" s="59"/>
      <c r="T21" s="270"/>
    </row>
    <row r="22" spans="1:20" s="128" customFormat="1" ht="15" customHeight="1">
      <c r="A22" s="103">
        <v>22</v>
      </c>
      <c r="B22" s="86"/>
      <c r="C22" s="217"/>
      <c r="D22" s="217"/>
      <c r="E22" s="161"/>
      <c r="F22" s="217"/>
      <c r="G22" s="166"/>
      <c r="H22" s="190"/>
      <c r="I22" s="190"/>
      <c r="J22" s="190"/>
      <c r="K22" s="190"/>
      <c r="L22" s="190"/>
      <c r="M22" s="190"/>
      <c r="N22" s="190"/>
      <c r="O22" s="190"/>
      <c r="P22" s="190"/>
      <c r="Q22" s="190"/>
      <c r="R22" s="190"/>
      <c r="S22" s="59"/>
      <c r="T22" s="270"/>
    </row>
    <row r="23" spans="1:20" s="45" customFormat="1" ht="15" customHeight="1">
      <c r="A23" s="103">
        <v>23</v>
      </c>
      <c r="B23" s="86"/>
      <c r="C23" s="217"/>
      <c r="D23" s="165" t="s">
        <v>6</v>
      </c>
      <c r="E23" s="161"/>
      <c r="F23" s="166" t="s">
        <v>535</v>
      </c>
      <c r="G23" s="166"/>
      <c r="H23" s="251">
        <v>0</v>
      </c>
      <c r="I23" s="251">
        <v>0</v>
      </c>
      <c r="J23" s="251">
        <v>0</v>
      </c>
      <c r="K23" s="251">
        <v>0</v>
      </c>
      <c r="L23" s="251">
        <v>0</v>
      </c>
      <c r="M23" s="251">
        <v>0</v>
      </c>
      <c r="N23" s="251">
        <v>0</v>
      </c>
      <c r="O23" s="251">
        <v>0</v>
      </c>
      <c r="P23" s="251">
        <v>0</v>
      </c>
      <c r="Q23" s="251">
        <v>0</v>
      </c>
      <c r="R23" s="251">
        <v>0</v>
      </c>
      <c r="S23" s="59"/>
      <c r="T23" s="270"/>
    </row>
    <row r="24" spans="1:20" s="46" customFormat="1" ht="15" customHeight="1">
      <c r="A24" s="103">
        <v>24</v>
      </c>
      <c r="B24" s="86"/>
      <c r="C24" s="217"/>
      <c r="D24" s="165" t="s">
        <v>5</v>
      </c>
      <c r="E24" s="161"/>
      <c r="F24" s="191" t="s">
        <v>555</v>
      </c>
      <c r="G24" s="166"/>
      <c r="H24" s="251">
        <v>4148</v>
      </c>
      <c r="I24" s="251">
        <v>2400</v>
      </c>
      <c r="J24" s="251">
        <v>2448</v>
      </c>
      <c r="K24" s="251">
        <v>2496.96</v>
      </c>
      <c r="L24" s="251">
        <v>2546.8992000000003</v>
      </c>
      <c r="M24" s="251">
        <v>2597.8371840000004</v>
      </c>
      <c r="N24" s="251">
        <v>2649.7939276800003</v>
      </c>
      <c r="O24" s="251">
        <v>2702.7898062336003</v>
      </c>
      <c r="P24" s="251">
        <v>2756.8456023582721</v>
      </c>
      <c r="Q24" s="251">
        <v>2811.9825144054375</v>
      </c>
      <c r="R24" s="251">
        <v>2868.2221646935463</v>
      </c>
      <c r="S24" s="59"/>
      <c r="T24" s="270"/>
    </row>
    <row r="25" spans="1:20" s="46" customFormat="1" ht="15" customHeight="1">
      <c r="A25" s="103">
        <v>25</v>
      </c>
      <c r="B25" s="86"/>
      <c r="C25" s="217"/>
      <c r="D25" s="165" t="s">
        <v>6</v>
      </c>
      <c r="E25" s="161"/>
      <c r="F25" s="191" t="s">
        <v>536</v>
      </c>
      <c r="G25" s="166"/>
      <c r="H25" s="251">
        <v>0</v>
      </c>
      <c r="I25" s="251">
        <v>0</v>
      </c>
      <c r="J25" s="251">
        <v>0</v>
      </c>
      <c r="K25" s="251">
        <v>0</v>
      </c>
      <c r="L25" s="251">
        <v>0</v>
      </c>
      <c r="M25" s="251">
        <v>0</v>
      </c>
      <c r="N25" s="251">
        <v>0</v>
      </c>
      <c r="O25" s="251">
        <v>0</v>
      </c>
      <c r="P25" s="251">
        <v>0</v>
      </c>
      <c r="Q25" s="251">
        <v>0</v>
      </c>
      <c r="R25" s="251">
        <v>0</v>
      </c>
      <c r="S25" s="59"/>
      <c r="T25" s="270"/>
    </row>
    <row r="26" spans="1:20" s="46" customFormat="1" ht="15" customHeight="1" thickBot="1">
      <c r="A26" s="103">
        <v>26</v>
      </c>
      <c r="B26" s="86"/>
      <c r="C26" s="217"/>
      <c r="D26" s="217"/>
      <c r="E26" s="161"/>
      <c r="F26" s="166"/>
      <c r="G26" s="166"/>
      <c r="H26" s="166"/>
      <c r="I26" s="166"/>
      <c r="J26" s="166"/>
      <c r="K26" s="166"/>
      <c r="L26" s="166"/>
      <c r="M26" s="166"/>
      <c r="N26" s="166"/>
      <c r="O26" s="166"/>
      <c r="P26" s="166"/>
      <c r="Q26" s="166"/>
      <c r="R26" s="166"/>
      <c r="S26" s="59"/>
      <c r="T26" s="270"/>
    </row>
    <row r="27" spans="1:20" s="46" customFormat="1" ht="15" customHeight="1" thickBot="1">
      <c r="A27" s="103">
        <v>27</v>
      </c>
      <c r="B27" s="86"/>
      <c r="C27" s="217"/>
      <c r="D27" s="217"/>
      <c r="E27" s="161" t="s">
        <v>547</v>
      </c>
      <c r="F27" s="166"/>
      <c r="G27" s="166"/>
      <c r="H27" s="252">
        <f>H21+H23-H24+H25</f>
        <v>18459.439999999999</v>
      </c>
      <c r="I27" s="252">
        <f t="shared" ref="I27:R27" si="3">I21+I23-I24+I25</f>
        <v>12911.84424</v>
      </c>
      <c r="J27" s="252">
        <f t="shared" si="3"/>
        <v>9355.0442399999993</v>
      </c>
      <c r="K27" s="252">
        <f t="shared" si="3"/>
        <v>8979.6842399999987</v>
      </c>
      <c r="L27" s="252">
        <f t="shared" si="3"/>
        <v>10018.085039999998</v>
      </c>
      <c r="M27" s="252">
        <f t="shared" si="3"/>
        <v>7157.0470559999994</v>
      </c>
      <c r="N27" s="253">
        <f t="shared" si="3"/>
        <v>7793.5903123199987</v>
      </c>
      <c r="O27" s="252">
        <f t="shared" si="3"/>
        <v>6725.694433766399</v>
      </c>
      <c r="P27" s="252">
        <f t="shared" si="3"/>
        <v>6845.0386376417273</v>
      </c>
      <c r="Q27" s="252">
        <f t="shared" si="3"/>
        <v>6435.9617255945632</v>
      </c>
      <c r="R27" s="252">
        <f t="shared" si="3"/>
        <v>6685.7220753064521</v>
      </c>
      <c r="S27" s="59"/>
      <c r="T27" s="270"/>
    </row>
    <row r="28" spans="1:20" s="45" customFormat="1" ht="15" customHeight="1">
      <c r="A28" s="103">
        <v>28</v>
      </c>
      <c r="B28" s="86"/>
      <c r="C28" s="217"/>
      <c r="D28" s="217"/>
      <c r="E28" s="161"/>
      <c r="F28" s="166"/>
      <c r="G28" s="166"/>
      <c r="H28" s="166"/>
      <c r="I28" s="166"/>
      <c r="J28" s="166"/>
      <c r="K28" s="166"/>
      <c r="L28" s="166"/>
      <c r="M28" s="166"/>
      <c r="N28" s="166"/>
      <c r="O28" s="166"/>
      <c r="P28" s="166"/>
      <c r="Q28" s="166"/>
      <c r="R28" s="166"/>
      <c r="S28" s="59"/>
      <c r="T28" s="270"/>
    </row>
    <row r="29" spans="1:20" s="45" customFormat="1" ht="15" customHeight="1">
      <c r="A29" s="103">
        <v>29</v>
      </c>
      <c r="B29" s="86"/>
      <c r="C29" s="217"/>
      <c r="D29" s="217"/>
      <c r="E29" s="161"/>
      <c r="F29" s="217" t="s">
        <v>546</v>
      </c>
      <c r="G29" s="166"/>
      <c r="H29" s="251">
        <v>21295.440000000002</v>
      </c>
      <c r="I29" s="251">
        <v>14351.4</v>
      </c>
      <c r="J29" s="251">
        <v>11041.5</v>
      </c>
      <c r="K29" s="251">
        <v>10766.099999999999</v>
      </c>
      <c r="L29" s="251">
        <v>12185.939999999999</v>
      </c>
      <c r="M29" s="251">
        <v>9146.34</v>
      </c>
      <c r="N29" s="251">
        <v>10038.84</v>
      </c>
      <c r="O29" s="251">
        <v>9029.0399999999991</v>
      </c>
      <c r="P29" s="251">
        <v>9222.84</v>
      </c>
      <c r="Q29" s="251">
        <v>8868.9000000000015</v>
      </c>
      <c r="R29" s="251">
        <v>9174.9</v>
      </c>
      <c r="S29" s="59"/>
      <c r="T29" s="270"/>
    </row>
    <row r="30" spans="1:20" s="46" customFormat="1" ht="32.25" customHeight="1">
      <c r="A30" s="103">
        <v>30</v>
      </c>
      <c r="B30" s="86"/>
      <c r="C30" s="217"/>
      <c r="D30" s="217"/>
      <c r="E30" s="169"/>
      <c r="F30" s="169"/>
      <c r="G30" s="169"/>
      <c r="H30" s="218" t="s">
        <v>245</v>
      </c>
      <c r="I30" s="218" t="s">
        <v>467</v>
      </c>
      <c r="J30" s="218" t="s">
        <v>468</v>
      </c>
      <c r="K30" s="218" t="s">
        <v>469</v>
      </c>
      <c r="L30" s="218" t="s">
        <v>470</v>
      </c>
      <c r="M30" s="218" t="s">
        <v>471</v>
      </c>
      <c r="N30" s="207" t="s">
        <v>473</v>
      </c>
      <c r="O30" s="218" t="s">
        <v>474</v>
      </c>
      <c r="P30" s="218" t="s">
        <v>475</v>
      </c>
      <c r="Q30" s="218" t="s">
        <v>476</v>
      </c>
      <c r="R30" s="218" t="s">
        <v>477</v>
      </c>
      <c r="S30" s="59"/>
      <c r="T30" s="270"/>
    </row>
    <row r="31" spans="1:20" s="58" customFormat="1" ht="15.75" customHeight="1">
      <c r="A31" s="103"/>
      <c r="B31" s="86"/>
      <c r="C31" s="217"/>
      <c r="D31" s="217"/>
      <c r="E31" s="169"/>
      <c r="F31" s="169"/>
      <c r="G31" s="279" t="str">
        <f>IF(ISNUMBER(CoverSheet!$C$12),"for year ended","")</f>
        <v>for year ended</v>
      </c>
      <c r="H31" s="187">
        <f>IF(ISNUMBER(CoverSheet!$C$12),DATE(YEAR(CoverSheet!$C$12),MONTH(CoverSheet!$C$12),DAY(CoverSheet!$C$12))-1,"")</f>
        <v>41729</v>
      </c>
      <c r="I31" s="187">
        <f>IF(ISNUMBER(CoverSheet!$C$12),DATE(YEAR(CoverSheet!$C$12)+1,MONTH(CoverSheet!$C$12),DAY(CoverSheet!$C$12))-1,"")</f>
        <v>42094</v>
      </c>
      <c r="J31" s="187">
        <f>IF(ISNUMBER(CoverSheet!$C$12),DATE(YEAR(CoverSheet!$C$12)+2,MONTH(CoverSheet!$C$12),DAY(CoverSheet!$C$12))-1,"")</f>
        <v>42460</v>
      </c>
      <c r="K31" s="187">
        <f>IF(ISNUMBER(CoverSheet!$C$12),DATE(YEAR(CoverSheet!$C$12)+3,MONTH(CoverSheet!$C$12),DAY(CoverSheet!$C$12))-1,"")</f>
        <v>42825</v>
      </c>
      <c r="L31" s="187">
        <f>IF(ISNUMBER(CoverSheet!$C$12),DATE(YEAR(CoverSheet!$C$12)+4,MONTH(CoverSheet!$C$12),DAY(CoverSheet!$C$12))-1,"")</f>
        <v>43190</v>
      </c>
      <c r="M31" s="187">
        <f>IF(ISNUMBER(CoverSheet!$C$12),DATE(YEAR(CoverSheet!$C$12)+5,MONTH(CoverSheet!$C$12),DAY(CoverSheet!$C$12))-1,"")</f>
        <v>43555</v>
      </c>
      <c r="N31" s="187">
        <f>IF(ISNUMBER(CoverSheet!$C$12),DATE(YEAR(CoverSheet!$C$12)+6,MONTH(CoverSheet!$C$12),DAY(CoverSheet!$C$12))-1,"")</f>
        <v>43921</v>
      </c>
      <c r="O31" s="187">
        <f>IF(ISNUMBER(CoverSheet!$C$12),DATE(YEAR(CoverSheet!$C$12)+7,MONTH(CoverSheet!$C$12),DAY(CoverSheet!$C$12))-1,"")</f>
        <v>44286</v>
      </c>
      <c r="P31" s="187">
        <f>IF(ISNUMBER(CoverSheet!$C$12),DATE(YEAR(CoverSheet!$C$12)+8,MONTH(CoverSheet!$C$12),DAY(CoverSheet!$C$12))-1,"")</f>
        <v>44651</v>
      </c>
      <c r="Q31" s="187">
        <f>IF(ISNUMBER(CoverSheet!$C$12),DATE(YEAR(CoverSheet!$C$12)+9,MONTH(CoverSheet!$C$12),DAY(CoverSheet!$C$12))-1,"")</f>
        <v>45016</v>
      </c>
      <c r="R31" s="187">
        <f>IF(ISNUMBER(CoverSheet!$C$12),DATE(YEAR(CoverSheet!$C$12)+10,MONTH(CoverSheet!$C$12),DAY(CoverSheet!$C$12))-1,"")</f>
        <v>45382</v>
      </c>
      <c r="S31" s="59"/>
      <c r="T31" s="270"/>
    </row>
    <row r="32" spans="1:20" s="52" customFormat="1" ht="25.5" customHeight="1">
      <c r="A32" s="103">
        <v>32</v>
      </c>
      <c r="B32" s="86"/>
      <c r="C32" s="217"/>
      <c r="D32" s="219"/>
      <c r="E32" s="166"/>
      <c r="F32" s="166"/>
      <c r="G32" s="279"/>
      <c r="H32" s="188" t="s">
        <v>486</v>
      </c>
      <c r="I32" s="166"/>
      <c r="J32" s="166"/>
      <c r="K32" s="166"/>
      <c r="L32" s="166"/>
      <c r="M32" s="166"/>
      <c r="N32" s="166"/>
      <c r="O32" s="166"/>
      <c r="P32" s="166"/>
      <c r="Q32" s="166"/>
      <c r="R32" s="192"/>
      <c r="S32" s="59"/>
      <c r="T32" s="270"/>
    </row>
    <row r="33" spans="1:20" s="52" customFormat="1" ht="15" customHeight="1">
      <c r="A33" s="103">
        <v>33</v>
      </c>
      <c r="B33" s="86"/>
      <c r="C33" s="217"/>
      <c r="D33" s="217"/>
      <c r="E33" s="162"/>
      <c r="F33" s="217" t="s">
        <v>483</v>
      </c>
      <c r="G33" s="162"/>
      <c r="H33" s="254">
        <f t="shared" ref="H33:M33" si="4">H81</f>
        <v>2703</v>
      </c>
      <c r="I33" s="254">
        <f t="shared" si="4"/>
        <v>2890</v>
      </c>
      <c r="J33" s="254">
        <f t="shared" si="4"/>
        <v>2850</v>
      </c>
      <c r="K33" s="254">
        <f t="shared" si="4"/>
        <v>2850</v>
      </c>
      <c r="L33" s="254">
        <f t="shared" si="4"/>
        <v>2850</v>
      </c>
      <c r="M33" s="254">
        <f t="shared" si="4"/>
        <v>2850</v>
      </c>
      <c r="N33" s="251">
        <v>2850</v>
      </c>
      <c r="O33" s="251">
        <v>2850</v>
      </c>
      <c r="P33" s="251">
        <v>2850</v>
      </c>
      <c r="Q33" s="251">
        <v>2850</v>
      </c>
      <c r="R33" s="251">
        <v>2850</v>
      </c>
      <c r="S33" s="59"/>
      <c r="T33" s="270" t="s">
        <v>558</v>
      </c>
    </row>
    <row r="34" spans="1:20" s="26" customFormat="1" ht="15" customHeight="1">
      <c r="A34" s="103">
        <v>34</v>
      </c>
      <c r="B34" s="86"/>
      <c r="C34" s="217"/>
      <c r="D34" s="217"/>
      <c r="E34" s="169"/>
      <c r="F34" s="217" t="s">
        <v>249</v>
      </c>
      <c r="G34" s="169"/>
      <c r="H34" s="254">
        <f t="shared" ref="H34:M34" si="5">H92</f>
        <v>9227.9399999999987</v>
      </c>
      <c r="I34" s="254">
        <f t="shared" si="5"/>
        <v>4405</v>
      </c>
      <c r="J34" s="254">
        <f t="shared" si="5"/>
        <v>3030</v>
      </c>
      <c r="K34" s="254">
        <f t="shared" si="5"/>
        <v>2730</v>
      </c>
      <c r="L34" s="254">
        <f t="shared" si="5"/>
        <v>4530</v>
      </c>
      <c r="M34" s="254">
        <f t="shared" si="5"/>
        <v>1030</v>
      </c>
      <c r="N34" s="251">
        <v>1020</v>
      </c>
      <c r="O34" s="251">
        <v>1030</v>
      </c>
      <c r="P34" s="251">
        <v>1020</v>
      </c>
      <c r="Q34" s="251">
        <v>920</v>
      </c>
      <c r="R34" s="251">
        <v>1305</v>
      </c>
      <c r="S34" s="59"/>
      <c r="T34" s="270" t="s">
        <v>559</v>
      </c>
    </row>
    <row r="35" spans="1:20" s="52" customFormat="1" ht="15" customHeight="1">
      <c r="A35" s="103">
        <v>35</v>
      </c>
      <c r="B35" s="86"/>
      <c r="C35" s="217"/>
      <c r="D35" s="217"/>
      <c r="E35" s="169"/>
      <c r="F35" s="217" t="s">
        <v>250</v>
      </c>
      <c r="G35" s="169"/>
      <c r="H35" s="254">
        <f t="shared" ref="H35:M35" si="6">H106</f>
        <v>3524</v>
      </c>
      <c r="I35" s="254">
        <f t="shared" si="6"/>
        <v>4760</v>
      </c>
      <c r="J35" s="254">
        <f t="shared" si="6"/>
        <v>3705</v>
      </c>
      <c r="K35" s="254">
        <f t="shared" si="6"/>
        <v>4085</v>
      </c>
      <c r="L35" s="254">
        <f t="shared" si="6"/>
        <v>4127</v>
      </c>
      <c r="M35" s="254">
        <f t="shared" si="6"/>
        <v>4597</v>
      </c>
      <c r="N35" s="251">
        <v>5602</v>
      </c>
      <c r="O35" s="251">
        <v>4602</v>
      </c>
      <c r="P35" s="251">
        <v>4802</v>
      </c>
      <c r="Q35" s="251">
        <v>4590</v>
      </c>
      <c r="R35" s="251">
        <v>4470</v>
      </c>
      <c r="S35" s="59"/>
      <c r="T35" s="270" t="s">
        <v>560</v>
      </c>
    </row>
    <row r="36" spans="1:20" s="52" customFormat="1" ht="15" customHeight="1">
      <c r="A36" s="103">
        <v>36</v>
      </c>
      <c r="B36" s="86"/>
      <c r="C36" s="217"/>
      <c r="D36" s="217"/>
      <c r="E36" s="169"/>
      <c r="F36" s="217" t="s">
        <v>251</v>
      </c>
      <c r="G36" s="169"/>
      <c r="H36" s="254">
        <f t="shared" ref="H36:M36" si="7">H118</f>
        <v>0</v>
      </c>
      <c r="I36" s="254">
        <f t="shared" si="7"/>
        <v>150</v>
      </c>
      <c r="J36" s="254">
        <f t="shared" si="7"/>
        <v>0</v>
      </c>
      <c r="K36" s="254">
        <f t="shared" si="7"/>
        <v>0</v>
      </c>
      <c r="L36" s="254">
        <f t="shared" si="7"/>
        <v>0</v>
      </c>
      <c r="M36" s="254">
        <f t="shared" si="7"/>
        <v>0</v>
      </c>
      <c r="N36" s="251">
        <v>0</v>
      </c>
      <c r="O36" s="251">
        <v>0</v>
      </c>
      <c r="P36" s="251">
        <v>0</v>
      </c>
      <c r="Q36" s="251">
        <v>0</v>
      </c>
      <c r="R36" s="251">
        <v>0</v>
      </c>
      <c r="S36" s="59"/>
      <c r="T36" s="270" t="s">
        <v>561</v>
      </c>
    </row>
    <row r="37" spans="1:20" s="58" customFormat="1" ht="15" customHeight="1">
      <c r="A37" s="103">
        <v>37</v>
      </c>
      <c r="B37" s="86"/>
      <c r="C37" s="217"/>
      <c r="D37" s="217"/>
      <c r="E37" s="169"/>
      <c r="F37" s="217" t="s">
        <v>260</v>
      </c>
      <c r="G37" s="169"/>
      <c r="H37" s="162"/>
      <c r="I37" s="162"/>
      <c r="J37" s="166"/>
      <c r="K37" s="166"/>
      <c r="L37" s="166"/>
      <c r="M37" s="162"/>
      <c r="N37" s="166"/>
      <c r="O37" s="162"/>
      <c r="P37" s="162"/>
      <c r="Q37" s="166"/>
      <c r="R37" s="166"/>
      <c r="S37" s="59"/>
      <c r="T37" s="270"/>
    </row>
    <row r="38" spans="1:20" s="52" customFormat="1" ht="15" customHeight="1">
      <c r="A38" s="103">
        <v>38</v>
      </c>
      <c r="B38" s="86"/>
      <c r="C38" s="217"/>
      <c r="D38" s="217"/>
      <c r="E38" s="169"/>
      <c r="F38" s="243" t="s">
        <v>57</v>
      </c>
      <c r="G38" s="169"/>
      <c r="H38" s="254">
        <f t="shared" ref="H38:M38" si="8">H139</f>
        <v>5840.5</v>
      </c>
      <c r="I38" s="254">
        <f t="shared" si="8"/>
        <v>995</v>
      </c>
      <c r="J38" s="254">
        <f t="shared" si="8"/>
        <v>890</v>
      </c>
      <c r="K38" s="254">
        <f t="shared" si="8"/>
        <v>690</v>
      </c>
      <c r="L38" s="254">
        <f t="shared" si="8"/>
        <v>340</v>
      </c>
      <c r="M38" s="254">
        <f t="shared" si="8"/>
        <v>390</v>
      </c>
      <c r="N38" s="251">
        <v>270</v>
      </c>
      <c r="O38" s="251">
        <v>270</v>
      </c>
      <c r="P38" s="251">
        <v>270</v>
      </c>
      <c r="Q38" s="251">
        <v>235</v>
      </c>
      <c r="R38" s="251">
        <v>270</v>
      </c>
      <c r="S38" s="59"/>
      <c r="T38" s="270" t="s">
        <v>556</v>
      </c>
    </row>
    <row r="39" spans="1:20" s="52" customFormat="1" ht="15" customHeight="1">
      <c r="A39" s="103">
        <v>39</v>
      </c>
      <c r="B39" s="86"/>
      <c r="C39" s="217"/>
      <c r="D39" s="217"/>
      <c r="E39" s="169"/>
      <c r="F39" s="243" t="s">
        <v>87</v>
      </c>
      <c r="G39" s="169"/>
      <c r="H39" s="254">
        <f t="shared" ref="H39:M39" si="9">H152</f>
        <v>0</v>
      </c>
      <c r="I39" s="254">
        <f t="shared" si="9"/>
        <v>0</v>
      </c>
      <c r="J39" s="254">
        <f t="shared" si="9"/>
        <v>0</v>
      </c>
      <c r="K39" s="254">
        <f t="shared" si="9"/>
        <v>0</v>
      </c>
      <c r="L39" s="254">
        <f t="shared" si="9"/>
        <v>0</v>
      </c>
      <c r="M39" s="254">
        <f t="shared" si="9"/>
        <v>0</v>
      </c>
      <c r="N39" s="251">
        <v>0</v>
      </c>
      <c r="O39" s="251">
        <v>0</v>
      </c>
      <c r="P39" s="251">
        <v>0</v>
      </c>
      <c r="Q39" s="251">
        <v>0</v>
      </c>
      <c r="R39" s="251">
        <v>0</v>
      </c>
      <c r="S39" s="59"/>
      <c r="T39" s="270" t="s">
        <v>562</v>
      </c>
    </row>
    <row r="40" spans="1:20" s="52" customFormat="1" ht="15" customHeight="1" thickBot="1">
      <c r="A40" s="103">
        <v>40</v>
      </c>
      <c r="B40" s="86"/>
      <c r="C40" s="217"/>
      <c r="D40" s="217"/>
      <c r="E40" s="169"/>
      <c r="F40" s="243" t="s">
        <v>306</v>
      </c>
      <c r="G40" s="169"/>
      <c r="H40" s="254">
        <f t="shared" ref="H40:M40" si="10">H167</f>
        <v>0</v>
      </c>
      <c r="I40" s="254">
        <f t="shared" si="10"/>
        <v>870</v>
      </c>
      <c r="J40" s="254">
        <f t="shared" si="10"/>
        <v>350</v>
      </c>
      <c r="K40" s="254">
        <f t="shared" si="10"/>
        <v>200</v>
      </c>
      <c r="L40" s="254">
        <f t="shared" si="10"/>
        <v>100</v>
      </c>
      <c r="M40" s="254">
        <f t="shared" si="10"/>
        <v>100</v>
      </c>
      <c r="N40" s="251">
        <v>100</v>
      </c>
      <c r="O40" s="251">
        <v>100</v>
      </c>
      <c r="P40" s="251">
        <v>100</v>
      </c>
      <c r="Q40" s="251">
        <v>100</v>
      </c>
      <c r="R40" s="251">
        <v>100</v>
      </c>
      <c r="S40" s="59"/>
      <c r="T40" s="270" t="s">
        <v>563</v>
      </c>
    </row>
    <row r="41" spans="1:20" s="52" customFormat="1" ht="15" customHeight="1" thickBot="1">
      <c r="A41" s="103">
        <v>41</v>
      </c>
      <c r="B41" s="86"/>
      <c r="C41" s="217"/>
      <c r="D41" s="217"/>
      <c r="E41" s="105"/>
      <c r="F41" s="105" t="s">
        <v>259</v>
      </c>
      <c r="G41" s="169"/>
      <c r="H41" s="252">
        <f>SUM(H38:H40)</f>
        <v>5840.5</v>
      </c>
      <c r="I41" s="252">
        <f t="shared" ref="I41:R41" si="11">SUM(I38:I40)</f>
        <v>1865</v>
      </c>
      <c r="J41" s="252">
        <f t="shared" si="11"/>
        <v>1240</v>
      </c>
      <c r="K41" s="252">
        <f t="shared" si="11"/>
        <v>890</v>
      </c>
      <c r="L41" s="252">
        <f t="shared" si="11"/>
        <v>440</v>
      </c>
      <c r="M41" s="252">
        <f t="shared" si="11"/>
        <v>490</v>
      </c>
      <c r="N41" s="253">
        <f t="shared" si="11"/>
        <v>370</v>
      </c>
      <c r="O41" s="252">
        <f t="shared" si="11"/>
        <v>370</v>
      </c>
      <c r="P41" s="252">
        <f t="shared" si="11"/>
        <v>370</v>
      </c>
      <c r="Q41" s="252">
        <f t="shared" si="11"/>
        <v>335</v>
      </c>
      <c r="R41" s="252">
        <f t="shared" si="11"/>
        <v>370</v>
      </c>
      <c r="S41" s="59"/>
      <c r="T41" s="270"/>
    </row>
    <row r="42" spans="1:20" s="128" customFormat="1" ht="15" customHeight="1" thickBot="1">
      <c r="A42" s="103">
        <v>42</v>
      </c>
      <c r="B42" s="86"/>
      <c r="C42" s="217"/>
      <c r="D42" s="217"/>
      <c r="E42" s="105" t="s">
        <v>554</v>
      </c>
      <c r="F42" s="105"/>
      <c r="G42" s="169"/>
      <c r="H42" s="252">
        <f>H33+H34+H35+H36+H41</f>
        <v>21295.439999999999</v>
      </c>
      <c r="I42" s="252">
        <f t="shared" ref="I42:R42" si="12">I33+I34+I35+I36+I41</f>
        <v>14070</v>
      </c>
      <c r="J42" s="252">
        <f t="shared" si="12"/>
        <v>10825</v>
      </c>
      <c r="K42" s="252">
        <f t="shared" si="12"/>
        <v>10555</v>
      </c>
      <c r="L42" s="252">
        <f t="shared" si="12"/>
        <v>11947</v>
      </c>
      <c r="M42" s="252">
        <f t="shared" si="12"/>
        <v>8967</v>
      </c>
      <c r="N42" s="253">
        <f t="shared" si="12"/>
        <v>9842</v>
      </c>
      <c r="O42" s="252">
        <f t="shared" si="12"/>
        <v>8852</v>
      </c>
      <c r="P42" s="252">
        <f t="shared" si="12"/>
        <v>9042</v>
      </c>
      <c r="Q42" s="252">
        <f t="shared" si="12"/>
        <v>8695</v>
      </c>
      <c r="R42" s="252">
        <f t="shared" si="12"/>
        <v>8995</v>
      </c>
      <c r="S42" s="59"/>
      <c r="T42" s="270"/>
    </row>
    <row r="43" spans="1:20" s="52" customFormat="1" ht="15" customHeight="1" thickBot="1">
      <c r="A43" s="103">
        <v>43</v>
      </c>
      <c r="B43" s="86"/>
      <c r="C43" s="217"/>
      <c r="D43" s="217"/>
      <c r="E43" s="161"/>
      <c r="F43" s="217" t="s">
        <v>465</v>
      </c>
      <c r="G43" s="169"/>
      <c r="H43" s="254">
        <f t="shared" ref="H43:M43" si="13">H195</f>
        <v>1312</v>
      </c>
      <c r="I43" s="254">
        <f t="shared" si="13"/>
        <v>941.61200000000008</v>
      </c>
      <c r="J43" s="254">
        <f t="shared" si="13"/>
        <v>746.61199999999997</v>
      </c>
      <c r="K43" s="254">
        <f t="shared" si="13"/>
        <v>696.61199999999997</v>
      </c>
      <c r="L43" s="254">
        <f t="shared" si="13"/>
        <v>371.61199999999997</v>
      </c>
      <c r="M43" s="254">
        <f t="shared" si="13"/>
        <v>596.61199999999997</v>
      </c>
      <c r="N43" s="251">
        <v>396.61200000000002</v>
      </c>
      <c r="O43" s="251">
        <v>391.61200000000002</v>
      </c>
      <c r="P43" s="251">
        <v>371.61200000000002</v>
      </c>
      <c r="Q43" s="251">
        <v>371.61200000000002</v>
      </c>
      <c r="R43" s="251">
        <v>371.61200000000002</v>
      </c>
      <c r="S43" s="59"/>
      <c r="T43" s="270" t="s">
        <v>564</v>
      </c>
    </row>
    <row r="44" spans="1:20" s="52" customFormat="1" ht="15" customHeight="1" thickBot="1">
      <c r="A44" s="103">
        <v>44</v>
      </c>
      <c r="B44" s="86"/>
      <c r="C44" s="217"/>
      <c r="D44" s="217"/>
      <c r="E44" s="161" t="s">
        <v>534</v>
      </c>
      <c r="F44" s="217"/>
      <c r="G44" s="166"/>
      <c r="H44" s="252">
        <f>H42+H43</f>
        <v>22607.439999999999</v>
      </c>
      <c r="I44" s="252">
        <f t="shared" ref="I44:R44" si="14">I42+I43</f>
        <v>15011.612000000001</v>
      </c>
      <c r="J44" s="252">
        <f t="shared" si="14"/>
        <v>11571.611999999999</v>
      </c>
      <c r="K44" s="252">
        <f t="shared" si="14"/>
        <v>11251.611999999999</v>
      </c>
      <c r="L44" s="252">
        <f t="shared" si="14"/>
        <v>12318.611999999999</v>
      </c>
      <c r="M44" s="252">
        <f t="shared" si="14"/>
        <v>9563.6119999999992</v>
      </c>
      <c r="N44" s="253">
        <f t="shared" si="14"/>
        <v>10238.611999999999</v>
      </c>
      <c r="O44" s="252">
        <f t="shared" si="14"/>
        <v>9243.6119999999992</v>
      </c>
      <c r="P44" s="252">
        <f t="shared" si="14"/>
        <v>9413.6119999999992</v>
      </c>
      <c r="Q44" s="252">
        <f t="shared" si="14"/>
        <v>9066.6119999999992</v>
      </c>
      <c r="R44" s="252">
        <f t="shared" si="14"/>
        <v>9366.6119999999992</v>
      </c>
      <c r="S44" s="59"/>
      <c r="T44" s="270"/>
    </row>
    <row r="45" spans="1:20" s="25" customFormat="1" ht="15" customHeight="1">
      <c r="A45" s="103">
        <v>45</v>
      </c>
      <c r="B45" s="86"/>
      <c r="C45" s="217"/>
      <c r="D45" s="219"/>
      <c r="E45" s="219"/>
      <c r="F45" s="217"/>
      <c r="G45" s="169"/>
      <c r="H45" s="162"/>
      <c r="I45" s="162"/>
      <c r="J45" s="166"/>
      <c r="K45" s="166"/>
      <c r="L45" s="166"/>
      <c r="M45" s="162"/>
      <c r="N45" s="166"/>
      <c r="O45" s="162"/>
      <c r="P45" s="162"/>
      <c r="Q45" s="166"/>
      <c r="R45" s="166"/>
      <c r="S45" s="59"/>
      <c r="T45" s="270"/>
    </row>
    <row r="46" spans="1:20" s="45" customFormat="1" ht="15" customHeight="1">
      <c r="A46" s="103">
        <v>46</v>
      </c>
      <c r="B46" s="86"/>
      <c r="C46" s="178"/>
      <c r="D46" s="159" t="s">
        <v>548</v>
      </c>
      <c r="E46" s="161"/>
      <c r="F46" s="178"/>
      <c r="G46" s="166"/>
      <c r="H46" s="166"/>
      <c r="I46" s="166"/>
      <c r="J46" s="166"/>
      <c r="K46" s="166"/>
      <c r="L46" s="166"/>
      <c r="M46" s="166"/>
      <c r="N46" s="166"/>
      <c r="O46" s="166"/>
      <c r="P46" s="166"/>
      <c r="Q46" s="166"/>
      <c r="R46" s="166"/>
      <c r="S46" s="59"/>
      <c r="T46" s="270"/>
    </row>
    <row r="47" spans="1:20" s="44" customFormat="1" ht="15" customHeight="1">
      <c r="A47" s="103">
        <v>47</v>
      </c>
      <c r="B47" s="86"/>
      <c r="C47" s="178"/>
      <c r="D47" s="178"/>
      <c r="E47" s="161"/>
      <c r="F47" s="178" t="s">
        <v>530</v>
      </c>
      <c r="G47" s="166"/>
      <c r="H47" s="251">
        <v>0</v>
      </c>
      <c r="I47" s="251">
        <v>0</v>
      </c>
      <c r="J47" s="251">
        <v>0</v>
      </c>
      <c r="K47" s="251">
        <v>0</v>
      </c>
      <c r="L47" s="251">
        <v>0</v>
      </c>
      <c r="M47" s="251">
        <v>0</v>
      </c>
      <c r="N47" s="251">
        <v>0</v>
      </c>
      <c r="O47" s="251">
        <v>0</v>
      </c>
      <c r="P47" s="251">
        <v>0</v>
      </c>
      <c r="Q47" s="251">
        <v>0</v>
      </c>
      <c r="R47" s="251">
        <v>0</v>
      </c>
      <c r="S47" s="59"/>
      <c r="T47" s="270"/>
    </row>
    <row r="48" spans="1:20" s="44" customFormat="1" ht="15" customHeight="1">
      <c r="A48" s="103">
        <v>48</v>
      </c>
      <c r="B48" s="86"/>
      <c r="C48" s="217"/>
      <c r="D48" s="217"/>
      <c r="E48" s="161"/>
      <c r="F48" s="217" t="s">
        <v>303</v>
      </c>
      <c r="G48" s="166"/>
      <c r="H48" s="251">
        <v>0</v>
      </c>
      <c r="I48" s="251">
        <v>0</v>
      </c>
      <c r="J48" s="251">
        <v>0</v>
      </c>
      <c r="K48" s="251">
        <v>0</v>
      </c>
      <c r="L48" s="251">
        <v>0</v>
      </c>
      <c r="M48" s="251">
        <v>0</v>
      </c>
      <c r="N48" s="251">
        <v>0</v>
      </c>
      <c r="O48" s="251">
        <v>0</v>
      </c>
      <c r="P48" s="251">
        <v>0</v>
      </c>
      <c r="Q48" s="251">
        <v>0</v>
      </c>
      <c r="R48" s="251">
        <v>0</v>
      </c>
      <c r="S48" s="59"/>
      <c r="T48" s="270"/>
    </row>
    <row r="49" spans="1:20" s="44" customFormat="1" ht="15" customHeight="1">
      <c r="A49" s="103">
        <v>49</v>
      </c>
      <c r="B49" s="86"/>
      <c r="C49" s="217"/>
      <c r="D49" s="217"/>
      <c r="E49" s="161"/>
      <c r="F49" s="217" t="s">
        <v>254</v>
      </c>
      <c r="G49" s="166"/>
      <c r="H49" s="251">
        <v>0</v>
      </c>
      <c r="I49" s="251">
        <v>0</v>
      </c>
      <c r="J49" s="251">
        <v>0</v>
      </c>
      <c r="K49" s="251">
        <v>0</v>
      </c>
      <c r="L49" s="251">
        <v>0</v>
      </c>
      <c r="M49" s="251">
        <v>0</v>
      </c>
      <c r="N49" s="251">
        <v>0</v>
      </c>
      <c r="O49" s="251">
        <v>0</v>
      </c>
      <c r="P49" s="251">
        <v>0</v>
      </c>
      <c r="Q49" s="251">
        <v>0</v>
      </c>
      <c r="R49" s="251">
        <v>0</v>
      </c>
      <c r="S49" s="59"/>
      <c r="T49" s="270"/>
    </row>
    <row r="50" spans="1:20" s="128" customFormat="1" ht="14.25" customHeight="1">
      <c r="A50" s="103"/>
      <c r="B50" s="86"/>
      <c r="C50" s="217"/>
      <c r="D50" s="217"/>
      <c r="E50" s="161"/>
      <c r="F50" s="217"/>
      <c r="G50" s="166"/>
      <c r="H50" s="217"/>
      <c r="I50" s="166"/>
      <c r="J50" s="217"/>
      <c r="K50" s="166"/>
      <c r="L50" s="217"/>
      <c r="M50" s="166"/>
      <c r="N50" s="166"/>
      <c r="O50" s="166"/>
      <c r="P50" s="217"/>
      <c r="Q50" s="166"/>
      <c r="R50" s="217"/>
      <c r="S50" s="59"/>
      <c r="T50" s="270"/>
    </row>
    <row r="51" spans="1:20" s="116" customFormat="1" ht="34.5" customHeight="1">
      <c r="A51" s="103">
        <v>57</v>
      </c>
      <c r="B51" s="86"/>
      <c r="C51" s="217"/>
      <c r="D51" s="217"/>
      <c r="E51" s="161"/>
      <c r="F51" s="217"/>
      <c r="G51" s="169"/>
      <c r="H51" s="186" t="s">
        <v>245</v>
      </c>
      <c r="I51" s="186" t="s">
        <v>467</v>
      </c>
      <c r="J51" s="186" t="s">
        <v>468</v>
      </c>
      <c r="K51" s="186" t="s">
        <v>469</v>
      </c>
      <c r="L51" s="186" t="s">
        <v>470</v>
      </c>
      <c r="M51" s="186" t="s">
        <v>471</v>
      </c>
      <c r="N51" s="218" t="s">
        <v>473</v>
      </c>
      <c r="O51" s="186" t="s">
        <v>474</v>
      </c>
      <c r="P51" s="186" t="s">
        <v>475</v>
      </c>
      <c r="Q51" s="186" t="s">
        <v>476</v>
      </c>
      <c r="R51" s="186" t="s">
        <v>477</v>
      </c>
      <c r="S51" s="59"/>
      <c r="T51" s="270"/>
    </row>
    <row r="52" spans="1:20" s="106" customFormat="1" ht="15" customHeight="1">
      <c r="A52" s="103">
        <v>58</v>
      </c>
      <c r="B52" s="86"/>
      <c r="C52" s="217"/>
      <c r="D52" s="217"/>
      <c r="E52" s="161"/>
      <c r="F52" s="217"/>
      <c r="G52" s="279" t="str">
        <f>IF(ISNUMBER(CoverSheet!$C$12),"for year ended","")</f>
        <v>for year ended</v>
      </c>
      <c r="H52" s="187">
        <f>IF(ISNUMBER(CoverSheet!$C$12),DATE(YEAR(CoverSheet!$C$12),MONTH(CoverSheet!$C$12),DAY(CoverSheet!$C$12))-1,"")</f>
        <v>41729</v>
      </c>
      <c r="I52" s="187">
        <f>IF(ISNUMBER(CoverSheet!$C$12),DATE(YEAR(CoverSheet!$C$12)+1,MONTH(CoverSheet!$C$12),DAY(CoverSheet!$C$12))-1,"")</f>
        <v>42094</v>
      </c>
      <c r="J52" s="187">
        <f>IF(ISNUMBER(CoverSheet!$C$12),DATE(YEAR(CoverSheet!$C$12)+2,MONTH(CoverSheet!$C$12),DAY(CoverSheet!$C$12))-1,"")</f>
        <v>42460</v>
      </c>
      <c r="K52" s="187">
        <f>IF(ISNUMBER(CoverSheet!$C$12),DATE(YEAR(CoverSheet!$C$12)+3,MONTH(CoverSheet!$C$12),DAY(CoverSheet!$C$12))-1,"")</f>
        <v>42825</v>
      </c>
      <c r="L52" s="187">
        <f>IF(ISNUMBER(CoverSheet!$C$12),DATE(YEAR(CoverSheet!$C$12)+4,MONTH(CoverSheet!$C$12),DAY(CoverSheet!$C$12))-1,"")</f>
        <v>43190</v>
      </c>
      <c r="M52" s="187">
        <f>IF(ISNUMBER(CoverSheet!$C$12),DATE(YEAR(CoverSheet!$C$12)+5,MONTH(CoverSheet!$C$12),DAY(CoverSheet!$C$12))-1,"")</f>
        <v>43555</v>
      </c>
      <c r="N52" s="187">
        <f>IF(ISNUMBER(CoverSheet!$C$12),DATE(YEAR(CoverSheet!$C$12)+6,MONTH(CoverSheet!$C$12),DAY(CoverSheet!$C$12))-1,"")</f>
        <v>43921</v>
      </c>
      <c r="O52" s="187">
        <f>IF(ISNUMBER(CoverSheet!$C$12),DATE(YEAR(CoverSheet!$C$12)+7,MONTH(CoverSheet!$C$12),DAY(CoverSheet!$C$12))-1,"")</f>
        <v>44286</v>
      </c>
      <c r="P52" s="187">
        <f>IF(ISNUMBER(CoverSheet!$C$12),DATE(YEAR(CoverSheet!$C$12)+8,MONTH(CoverSheet!$C$12),DAY(CoverSheet!$C$12))-1,"")</f>
        <v>44651</v>
      </c>
      <c r="Q52" s="187">
        <f>IF(ISNUMBER(CoverSheet!$C$12),DATE(YEAR(CoverSheet!$C$12)+9,MONTH(CoverSheet!$C$12),DAY(CoverSheet!$C$12))-1,"")</f>
        <v>45016</v>
      </c>
      <c r="R52" s="187">
        <f>IF(ISNUMBER(CoverSheet!$C$12),DATE(YEAR(CoverSheet!$C$12)+10,MONTH(CoverSheet!$C$12),DAY(CoverSheet!$C$12))-1,"")</f>
        <v>45382</v>
      </c>
      <c r="S52" s="59"/>
      <c r="T52" s="270"/>
    </row>
    <row r="53" spans="1:20" s="52" customFormat="1" ht="15" customHeight="1">
      <c r="A53" s="103">
        <v>59</v>
      </c>
      <c r="B53" s="86"/>
      <c r="C53" s="217"/>
      <c r="D53" s="159" t="s">
        <v>487</v>
      </c>
      <c r="E53" s="166"/>
      <c r="F53" s="166"/>
      <c r="G53" s="166"/>
      <c r="H53" s="193" t="s">
        <v>488</v>
      </c>
      <c r="I53" s="166"/>
      <c r="J53" s="166"/>
      <c r="K53" s="166"/>
      <c r="L53" s="166"/>
      <c r="M53" s="166"/>
      <c r="N53" s="166"/>
      <c r="O53" s="166"/>
      <c r="P53" s="166"/>
      <c r="Q53" s="166"/>
      <c r="R53" s="194"/>
      <c r="S53" s="59"/>
      <c r="T53" s="271"/>
    </row>
    <row r="54" spans="1:20" s="52" customFormat="1" ht="15" customHeight="1">
      <c r="A54" s="103">
        <v>60</v>
      </c>
      <c r="B54" s="86"/>
      <c r="C54" s="217"/>
      <c r="D54" s="217"/>
      <c r="E54" s="162"/>
      <c r="F54" s="217" t="s">
        <v>483</v>
      </c>
      <c r="G54" s="162"/>
      <c r="H54" s="254">
        <f t="shared" ref="H54:R54" si="15">H10-H33</f>
        <v>0</v>
      </c>
      <c r="I54" s="254">
        <f t="shared" si="15"/>
        <v>57.800000000000182</v>
      </c>
      <c r="J54" s="254">
        <f t="shared" si="15"/>
        <v>57</v>
      </c>
      <c r="K54" s="254">
        <f t="shared" si="15"/>
        <v>57</v>
      </c>
      <c r="L54" s="254">
        <f t="shared" si="15"/>
        <v>57</v>
      </c>
      <c r="M54" s="254">
        <f t="shared" si="15"/>
        <v>57</v>
      </c>
      <c r="N54" s="255">
        <f t="shared" si="15"/>
        <v>57</v>
      </c>
      <c r="O54" s="254">
        <f t="shared" si="15"/>
        <v>57</v>
      </c>
      <c r="P54" s="254">
        <f t="shared" si="15"/>
        <v>57</v>
      </c>
      <c r="Q54" s="254">
        <f t="shared" si="15"/>
        <v>57</v>
      </c>
      <c r="R54" s="254">
        <f t="shared" si="15"/>
        <v>57</v>
      </c>
      <c r="S54" s="59"/>
      <c r="T54" s="270"/>
    </row>
    <row r="55" spans="1:20" s="26" customFormat="1" ht="15" customHeight="1">
      <c r="A55" s="103">
        <v>61</v>
      </c>
      <c r="B55" s="86"/>
      <c r="C55" s="217"/>
      <c r="D55" s="217"/>
      <c r="E55" s="169"/>
      <c r="F55" s="217" t="s">
        <v>249</v>
      </c>
      <c r="G55" s="169"/>
      <c r="H55" s="254">
        <f t="shared" ref="H55:R55" si="16">H11-H34</f>
        <v>0</v>
      </c>
      <c r="I55" s="254">
        <f t="shared" si="16"/>
        <v>88.100000000000364</v>
      </c>
      <c r="J55" s="254">
        <f t="shared" si="16"/>
        <v>60.599999999999909</v>
      </c>
      <c r="K55" s="254">
        <f t="shared" si="16"/>
        <v>54.599999999999909</v>
      </c>
      <c r="L55" s="254">
        <f t="shared" si="16"/>
        <v>90.600000000000364</v>
      </c>
      <c r="M55" s="254">
        <f t="shared" si="16"/>
        <v>20.599999999999909</v>
      </c>
      <c r="N55" s="255">
        <f t="shared" si="16"/>
        <v>20.400000000000091</v>
      </c>
      <c r="O55" s="254">
        <f t="shared" si="16"/>
        <v>20.599999999999909</v>
      </c>
      <c r="P55" s="254">
        <f t="shared" si="16"/>
        <v>20.400000000000091</v>
      </c>
      <c r="Q55" s="254">
        <f t="shared" si="16"/>
        <v>18.399999999999977</v>
      </c>
      <c r="R55" s="254">
        <f t="shared" si="16"/>
        <v>26.100000000000136</v>
      </c>
      <c r="S55" s="59"/>
      <c r="T55" s="270"/>
    </row>
    <row r="56" spans="1:20" s="52" customFormat="1" ht="15" customHeight="1">
      <c r="A56" s="103">
        <v>62</v>
      </c>
      <c r="B56" s="86"/>
      <c r="C56" s="217"/>
      <c r="D56" s="217"/>
      <c r="E56" s="169"/>
      <c r="F56" s="217" t="s">
        <v>250</v>
      </c>
      <c r="G56" s="169"/>
      <c r="H56" s="254">
        <f t="shared" ref="H56:R56" si="17">H12-H35</f>
        <v>0</v>
      </c>
      <c r="I56" s="254">
        <f t="shared" si="17"/>
        <v>95.199999999999818</v>
      </c>
      <c r="J56" s="254">
        <f t="shared" si="17"/>
        <v>74.099999999999909</v>
      </c>
      <c r="K56" s="254">
        <f t="shared" si="17"/>
        <v>81.699999999999818</v>
      </c>
      <c r="L56" s="254">
        <f t="shared" si="17"/>
        <v>82.539999999999964</v>
      </c>
      <c r="M56" s="254">
        <f t="shared" si="17"/>
        <v>91.940000000000509</v>
      </c>
      <c r="N56" s="255">
        <f t="shared" si="17"/>
        <v>112.03999999999996</v>
      </c>
      <c r="O56" s="254">
        <f t="shared" si="17"/>
        <v>92.039999999999964</v>
      </c>
      <c r="P56" s="254">
        <f t="shared" si="17"/>
        <v>96.039999999999964</v>
      </c>
      <c r="Q56" s="254">
        <f t="shared" si="17"/>
        <v>91.800000000000182</v>
      </c>
      <c r="R56" s="254">
        <f t="shared" si="17"/>
        <v>89.399999999999636</v>
      </c>
      <c r="S56" s="59"/>
      <c r="T56" s="270"/>
    </row>
    <row r="57" spans="1:20" s="52" customFormat="1" ht="15" customHeight="1">
      <c r="A57" s="103">
        <v>63</v>
      </c>
      <c r="B57" s="86"/>
      <c r="C57" s="217"/>
      <c r="D57" s="217"/>
      <c r="E57" s="169"/>
      <c r="F57" s="217" t="s">
        <v>251</v>
      </c>
      <c r="G57" s="169"/>
      <c r="H57" s="254">
        <f t="shared" ref="H57:R57" si="18">H13-H36</f>
        <v>0</v>
      </c>
      <c r="I57" s="254">
        <f t="shared" si="18"/>
        <v>3</v>
      </c>
      <c r="J57" s="254">
        <f t="shared" si="18"/>
        <v>0</v>
      </c>
      <c r="K57" s="254">
        <f t="shared" si="18"/>
        <v>0</v>
      </c>
      <c r="L57" s="254">
        <f t="shared" si="18"/>
        <v>0</v>
      </c>
      <c r="M57" s="254">
        <f t="shared" si="18"/>
        <v>0</v>
      </c>
      <c r="N57" s="255">
        <f t="shared" si="18"/>
        <v>0</v>
      </c>
      <c r="O57" s="254">
        <f t="shared" si="18"/>
        <v>0</v>
      </c>
      <c r="P57" s="254">
        <f t="shared" si="18"/>
        <v>0</v>
      </c>
      <c r="Q57" s="254">
        <f t="shared" si="18"/>
        <v>0</v>
      </c>
      <c r="R57" s="254">
        <f t="shared" si="18"/>
        <v>0</v>
      </c>
      <c r="S57" s="59"/>
      <c r="T57" s="270"/>
    </row>
    <row r="58" spans="1:20" s="58" customFormat="1" ht="15" customHeight="1">
      <c r="A58" s="103">
        <v>64</v>
      </c>
      <c r="B58" s="86"/>
      <c r="C58" s="217"/>
      <c r="D58" s="217"/>
      <c r="E58" s="169"/>
      <c r="F58" s="217" t="s">
        <v>260</v>
      </c>
      <c r="G58" s="169"/>
      <c r="H58" s="181"/>
      <c r="I58" s="181"/>
      <c r="J58" s="179"/>
      <c r="K58" s="179"/>
      <c r="L58" s="179"/>
      <c r="M58" s="181"/>
      <c r="N58" s="179"/>
      <c r="O58" s="181"/>
      <c r="P58" s="181"/>
      <c r="Q58" s="179"/>
      <c r="R58" s="179"/>
      <c r="S58" s="59"/>
      <c r="T58" s="270"/>
    </row>
    <row r="59" spans="1:20" s="52" customFormat="1" ht="15" customHeight="1">
      <c r="A59" s="103">
        <v>65</v>
      </c>
      <c r="B59" s="86"/>
      <c r="C59" s="217"/>
      <c r="D59" s="217"/>
      <c r="E59" s="169"/>
      <c r="F59" s="243" t="s">
        <v>57</v>
      </c>
      <c r="G59" s="169"/>
      <c r="H59" s="254">
        <f t="shared" ref="H59:R59" si="19">H15-H38</f>
        <v>0</v>
      </c>
      <c r="I59" s="254">
        <f t="shared" si="19"/>
        <v>19.899999999999977</v>
      </c>
      <c r="J59" s="254">
        <f t="shared" si="19"/>
        <v>17.800000000000068</v>
      </c>
      <c r="K59" s="254">
        <f t="shared" si="19"/>
        <v>13.800000000000068</v>
      </c>
      <c r="L59" s="254">
        <f t="shared" si="19"/>
        <v>6.8000000000000114</v>
      </c>
      <c r="M59" s="254">
        <f t="shared" si="19"/>
        <v>7.8000000000000114</v>
      </c>
      <c r="N59" s="255">
        <f t="shared" si="19"/>
        <v>5.3999999999999773</v>
      </c>
      <c r="O59" s="254">
        <f t="shared" si="19"/>
        <v>5.3999999999999773</v>
      </c>
      <c r="P59" s="254">
        <f t="shared" si="19"/>
        <v>5.3999999999999773</v>
      </c>
      <c r="Q59" s="254">
        <f t="shared" si="19"/>
        <v>4.7000000000000171</v>
      </c>
      <c r="R59" s="254">
        <f t="shared" si="19"/>
        <v>5.3999999999999773</v>
      </c>
      <c r="S59" s="59"/>
      <c r="T59" s="270"/>
    </row>
    <row r="60" spans="1:20" s="52" customFormat="1" ht="15" customHeight="1">
      <c r="A60" s="103">
        <v>66</v>
      </c>
      <c r="B60" s="86"/>
      <c r="C60" s="217"/>
      <c r="D60" s="217"/>
      <c r="E60" s="169"/>
      <c r="F60" s="243" t="s">
        <v>87</v>
      </c>
      <c r="G60" s="169"/>
      <c r="H60" s="254">
        <f t="shared" ref="H60:R60" si="20">H16-H39</f>
        <v>0</v>
      </c>
      <c r="I60" s="254">
        <f t="shared" si="20"/>
        <v>0</v>
      </c>
      <c r="J60" s="254">
        <f t="shared" si="20"/>
        <v>0</v>
      </c>
      <c r="K60" s="254">
        <f t="shared" si="20"/>
        <v>0</v>
      </c>
      <c r="L60" s="254">
        <f t="shared" si="20"/>
        <v>0</v>
      </c>
      <c r="M60" s="254">
        <f t="shared" si="20"/>
        <v>0</v>
      </c>
      <c r="N60" s="255">
        <f t="shared" si="20"/>
        <v>0</v>
      </c>
      <c r="O60" s="254">
        <f t="shared" si="20"/>
        <v>0</v>
      </c>
      <c r="P60" s="254">
        <f t="shared" si="20"/>
        <v>0</v>
      </c>
      <c r="Q60" s="254">
        <f t="shared" si="20"/>
        <v>0</v>
      </c>
      <c r="R60" s="254">
        <f t="shared" si="20"/>
        <v>0</v>
      </c>
      <c r="S60" s="59"/>
      <c r="T60" s="270"/>
    </row>
    <row r="61" spans="1:20" s="52" customFormat="1" ht="15" customHeight="1" thickBot="1">
      <c r="A61" s="103">
        <v>67</v>
      </c>
      <c r="B61" s="86"/>
      <c r="C61" s="217"/>
      <c r="D61" s="217"/>
      <c r="E61" s="169"/>
      <c r="F61" s="243" t="s">
        <v>306</v>
      </c>
      <c r="G61" s="169"/>
      <c r="H61" s="254">
        <f t="shared" ref="H61:R61" si="21">H17-H40</f>
        <v>0</v>
      </c>
      <c r="I61" s="254">
        <f t="shared" si="21"/>
        <v>17.399999999999977</v>
      </c>
      <c r="J61" s="254">
        <f t="shared" si="21"/>
        <v>7</v>
      </c>
      <c r="K61" s="254">
        <f t="shared" si="21"/>
        <v>4</v>
      </c>
      <c r="L61" s="254">
        <f t="shared" si="21"/>
        <v>2</v>
      </c>
      <c r="M61" s="254">
        <f t="shared" si="21"/>
        <v>2</v>
      </c>
      <c r="N61" s="256">
        <f t="shared" si="21"/>
        <v>2</v>
      </c>
      <c r="O61" s="254">
        <f t="shared" si="21"/>
        <v>2</v>
      </c>
      <c r="P61" s="254">
        <f t="shared" si="21"/>
        <v>2</v>
      </c>
      <c r="Q61" s="254">
        <f t="shared" si="21"/>
        <v>2</v>
      </c>
      <c r="R61" s="254">
        <f t="shared" si="21"/>
        <v>2</v>
      </c>
      <c r="S61" s="59"/>
      <c r="T61" s="270"/>
    </row>
    <row r="62" spans="1:20" s="52" customFormat="1" ht="15" customHeight="1" thickBot="1">
      <c r="A62" s="103">
        <v>68</v>
      </c>
      <c r="B62" s="86"/>
      <c r="C62" s="217"/>
      <c r="D62" s="217"/>
      <c r="E62" s="105"/>
      <c r="F62" s="105" t="s">
        <v>259</v>
      </c>
      <c r="G62" s="169"/>
      <c r="H62" s="252">
        <f t="shared" ref="H62:R62" si="22">H18-H41</f>
        <v>0</v>
      </c>
      <c r="I62" s="252">
        <f t="shared" si="22"/>
        <v>37.299999999999955</v>
      </c>
      <c r="J62" s="252">
        <f t="shared" si="22"/>
        <v>24.800000000000182</v>
      </c>
      <c r="K62" s="252">
        <f t="shared" si="22"/>
        <v>17.800000000000068</v>
      </c>
      <c r="L62" s="252">
        <f t="shared" si="22"/>
        <v>8.8000000000000114</v>
      </c>
      <c r="M62" s="252">
        <f t="shared" si="22"/>
        <v>9.8000000000000114</v>
      </c>
      <c r="N62" s="253">
        <f t="shared" si="22"/>
        <v>7.3999999999999773</v>
      </c>
      <c r="O62" s="252">
        <f t="shared" si="22"/>
        <v>7.3999999999999773</v>
      </c>
      <c r="P62" s="252">
        <f t="shared" si="22"/>
        <v>7.3999999999999773</v>
      </c>
      <c r="Q62" s="252">
        <f t="shared" si="22"/>
        <v>6.7000000000000455</v>
      </c>
      <c r="R62" s="252">
        <f t="shared" si="22"/>
        <v>7.3999999999999773</v>
      </c>
      <c r="S62" s="59"/>
      <c r="T62" s="270"/>
    </row>
    <row r="63" spans="1:20" s="128" customFormat="1" ht="15" customHeight="1" thickBot="1">
      <c r="A63" s="103">
        <v>69</v>
      </c>
      <c r="B63" s="86"/>
      <c r="C63" s="217"/>
      <c r="D63" s="217"/>
      <c r="E63" s="105" t="s">
        <v>554</v>
      </c>
      <c r="F63" s="105"/>
      <c r="G63" s="169"/>
      <c r="H63" s="252">
        <f>H19-H42</f>
        <v>0</v>
      </c>
      <c r="I63" s="252">
        <f t="shared" ref="I63:R63" si="23">I19-I42</f>
        <v>281.39999999999964</v>
      </c>
      <c r="J63" s="252">
        <f t="shared" si="23"/>
        <v>216.5</v>
      </c>
      <c r="K63" s="252">
        <f t="shared" si="23"/>
        <v>211.09999999999854</v>
      </c>
      <c r="L63" s="252">
        <f t="shared" si="23"/>
        <v>238.93999999999869</v>
      </c>
      <c r="M63" s="252">
        <f t="shared" si="23"/>
        <v>179.34000000000015</v>
      </c>
      <c r="N63" s="253">
        <f>N19-N42</f>
        <v>196.84000000000015</v>
      </c>
      <c r="O63" s="252">
        <f t="shared" si="23"/>
        <v>177.03999999999905</v>
      </c>
      <c r="P63" s="252">
        <f t="shared" si="23"/>
        <v>180.84000000000015</v>
      </c>
      <c r="Q63" s="252">
        <f t="shared" si="23"/>
        <v>173.90000000000146</v>
      </c>
      <c r="R63" s="252">
        <f t="shared" si="23"/>
        <v>179.89999999999964</v>
      </c>
      <c r="S63" s="59"/>
      <c r="T63" s="270"/>
    </row>
    <row r="64" spans="1:20" s="52" customFormat="1" ht="15" customHeight="1" thickBot="1">
      <c r="A64" s="103">
        <v>70</v>
      </c>
      <c r="B64" s="86"/>
      <c r="C64" s="217"/>
      <c r="D64" s="217"/>
      <c r="E64" s="161"/>
      <c r="F64" s="217" t="s">
        <v>465</v>
      </c>
      <c r="G64" s="169"/>
      <c r="H64" s="254">
        <f t="shared" ref="H64:R64" si="24">H20-H43</f>
        <v>0</v>
      </c>
      <c r="I64" s="254">
        <f t="shared" si="24"/>
        <v>18.83224000000007</v>
      </c>
      <c r="J64" s="254">
        <f t="shared" si="24"/>
        <v>14.932239999999979</v>
      </c>
      <c r="K64" s="254">
        <f t="shared" si="24"/>
        <v>13.932239999999979</v>
      </c>
      <c r="L64" s="254">
        <f t="shared" si="24"/>
        <v>7.4322399999999789</v>
      </c>
      <c r="M64" s="254">
        <f t="shared" si="24"/>
        <v>11.932239999999979</v>
      </c>
      <c r="N64" s="257">
        <f t="shared" si="24"/>
        <v>7.9322400000000357</v>
      </c>
      <c r="O64" s="254">
        <f>O20-O43</f>
        <v>7.832240000000013</v>
      </c>
      <c r="P64" s="254">
        <f t="shared" si="24"/>
        <v>7.4322399999999789</v>
      </c>
      <c r="Q64" s="254">
        <f t="shared" si="24"/>
        <v>7.4322399999999789</v>
      </c>
      <c r="R64" s="254">
        <f t="shared" si="24"/>
        <v>7.4322399999999789</v>
      </c>
      <c r="S64" s="59"/>
      <c r="T64" s="270"/>
    </row>
    <row r="65" spans="1:20" s="52" customFormat="1" ht="15" customHeight="1" thickBot="1">
      <c r="A65" s="103">
        <v>71</v>
      </c>
      <c r="B65" s="86"/>
      <c r="C65" s="217"/>
      <c r="D65" s="217"/>
      <c r="E65" s="161" t="s">
        <v>534</v>
      </c>
      <c r="F65" s="217"/>
      <c r="G65" s="166"/>
      <c r="H65" s="252">
        <f>H21-H44</f>
        <v>0</v>
      </c>
      <c r="I65" s="252">
        <f t="shared" ref="I65:R65" si="25">I21-I44</f>
        <v>300.23223999999936</v>
      </c>
      <c r="J65" s="252">
        <f t="shared" si="25"/>
        <v>231.43224000000009</v>
      </c>
      <c r="K65" s="252">
        <f t="shared" si="25"/>
        <v>225.03223999999864</v>
      </c>
      <c r="L65" s="252">
        <f t="shared" si="25"/>
        <v>246.37223999999878</v>
      </c>
      <c r="M65" s="252">
        <f t="shared" si="25"/>
        <v>191.27224000000024</v>
      </c>
      <c r="N65" s="253">
        <f t="shared" si="25"/>
        <v>204.77224000000024</v>
      </c>
      <c r="O65" s="252">
        <f t="shared" si="25"/>
        <v>184.8722400000006</v>
      </c>
      <c r="P65" s="252">
        <f t="shared" si="25"/>
        <v>188.27224000000024</v>
      </c>
      <c r="Q65" s="252">
        <f t="shared" si="25"/>
        <v>181.33224000000155</v>
      </c>
      <c r="R65" s="252">
        <f t="shared" si="25"/>
        <v>187.33223999999973</v>
      </c>
      <c r="S65" s="59"/>
      <c r="T65" s="270"/>
    </row>
    <row r="66" spans="1:20" s="43" customFormat="1">
      <c r="A66" s="103">
        <v>72</v>
      </c>
      <c r="B66" s="86"/>
      <c r="C66" s="217"/>
      <c r="D66" s="217"/>
      <c r="E66" s="166"/>
      <c r="F66" s="166"/>
      <c r="G66" s="166"/>
      <c r="H66" s="337" t="s">
        <v>245</v>
      </c>
      <c r="I66" s="166"/>
      <c r="J66" s="166"/>
      <c r="K66" s="166"/>
      <c r="L66" s="166"/>
      <c r="M66" s="166"/>
      <c r="N66" s="166"/>
      <c r="O66" s="166"/>
      <c r="P66" s="166"/>
      <c r="Q66" s="166"/>
      <c r="R66" s="173"/>
      <c r="S66" s="59"/>
      <c r="T66" s="271"/>
    </row>
    <row r="67" spans="1:20" s="52" customFormat="1" ht="21" customHeight="1">
      <c r="A67" s="103">
        <v>73</v>
      </c>
      <c r="B67" s="86"/>
      <c r="C67" s="166"/>
      <c r="D67" s="166"/>
      <c r="E67" s="166"/>
      <c r="F67" s="166"/>
      <c r="G67" s="166"/>
      <c r="H67" s="338"/>
      <c r="I67" s="186" t="s">
        <v>467</v>
      </c>
      <c r="J67" s="186" t="s">
        <v>468</v>
      </c>
      <c r="K67" s="186" t="s">
        <v>469</v>
      </c>
      <c r="L67" s="186" t="s">
        <v>470</v>
      </c>
      <c r="M67" s="186" t="s">
        <v>471</v>
      </c>
      <c r="N67" s="186"/>
      <c r="O67" s="186"/>
      <c r="P67" s="186"/>
      <c r="Q67" s="186"/>
      <c r="R67" s="186"/>
      <c r="S67" s="59"/>
      <c r="T67" s="270"/>
    </row>
    <row r="68" spans="1:20" s="52" customFormat="1" ht="30" customHeight="1">
      <c r="A68" s="103">
        <v>74</v>
      </c>
      <c r="B68" s="86"/>
      <c r="C68" s="151" t="s">
        <v>481</v>
      </c>
      <c r="D68" s="166"/>
      <c r="E68" s="166"/>
      <c r="F68" s="166"/>
      <c r="G68" s="280" t="str">
        <f>IF(ISNUMBER(CoverSheet!$C$12),"for year ended","")</f>
        <v>for year ended</v>
      </c>
      <c r="H68" s="222">
        <f>IF(ISNUMBER(CoverSheet!$C$12),DATE(YEAR(CoverSheet!$C$12),MONTH(CoverSheet!$C$12),DAY(CoverSheet!$C$12))-1,"")</f>
        <v>41729</v>
      </c>
      <c r="I68" s="222">
        <f>IF(ISNUMBER(CoverSheet!$C$12),DATE(YEAR(CoverSheet!$C$12)+1,MONTH(CoverSheet!$C$12),DAY(CoverSheet!$C$12))-1,"")</f>
        <v>42094</v>
      </c>
      <c r="J68" s="222">
        <f>IF(ISNUMBER(CoverSheet!$C$12),DATE(YEAR(CoverSheet!$C$12)+2,MONTH(CoverSheet!$C$12),DAY(CoverSheet!$C$12))-1,"")</f>
        <v>42460</v>
      </c>
      <c r="K68" s="222">
        <f>IF(ISNUMBER(CoverSheet!$C$12),DATE(YEAR(CoverSheet!$C$12)+3,MONTH(CoverSheet!$C$12),DAY(CoverSheet!$C$12))-1,"")</f>
        <v>42825</v>
      </c>
      <c r="L68" s="222">
        <f>IF(ISNUMBER(CoverSheet!$C$12),DATE(YEAR(CoverSheet!$C$12)+4,MONTH(CoverSheet!$C$12),DAY(CoverSheet!$C$12))-1,"")</f>
        <v>43190</v>
      </c>
      <c r="M68" s="222">
        <f>IF(ISNUMBER(CoverSheet!$C$12),DATE(YEAR(CoverSheet!$C$12)+5,MONTH(CoverSheet!$C$12),DAY(CoverSheet!$C$12))-1,"")</f>
        <v>43555</v>
      </c>
      <c r="N68" s="221"/>
      <c r="O68" s="221"/>
      <c r="P68" s="221"/>
      <c r="Q68" s="221"/>
      <c r="R68" s="221"/>
      <c r="S68" s="59"/>
      <c r="T68" s="270"/>
    </row>
    <row r="69" spans="1:20" s="44" customFormat="1" ht="15" customHeight="1">
      <c r="A69" s="103">
        <v>75</v>
      </c>
      <c r="B69" s="86"/>
      <c r="C69" s="217"/>
      <c r="D69" s="217"/>
      <c r="E69" s="166"/>
      <c r="F69" s="174" t="s">
        <v>527</v>
      </c>
      <c r="G69" s="166"/>
      <c r="H69" s="196" t="s">
        <v>486</v>
      </c>
      <c r="I69" s="166"/>
      <c r="J69" s="166"/>
      <c r="K69" s="166"/>
      <c r="L69" s="166"/>
      <c r="M69" s="220"/>
      <c r="N69" s="166"/>
      <c r="O69" s="166"/>
      <c r="P69" s="166"/>
      <c r="Q69" s="166"/>
      <c r="R69" s="166"/>
      <c r="S69" s="59"/>
      <c r="T69" s="270"/>
    </row>
    <row r="70" spans="1:20" s="27" customFormat="1" ht="15" customHeight="1">
      <c r="A70" s="103">
        <v>76</v>
      </c>
      <c r="B70" s="86"/>
      <c r="C70" s="336"/>
      <c r="D70" s="336"/>
      <c r="E70" s="166"/>
      <c r="F70" s="266" t="s">
        <v>672</v>
      </c>
      <c r="G70" s="166"/>
      <c r="H70" s="251">
        <v>135.15</v>
      </c>
      <c r="I70" s="251">
        <v>144.5</v>
      </c>
      <c r="J70" s="251">
        <v>142.5</v>
      </c>
      <c r="K70" s="251">
        <v>142.5</v>
      </c>
      <c r="L70" s="251">
        <v>142.5</v>
      </c>
      <c r="M70" s="251">
        <v>142.5</v>
      </c>
      <c r="N70" s="166"/>
      <c r="O70" s="166"/>
      <c r="P70" s="166"/>
      <c r="Q70" s="166"/>
      <c r="R70" s="166"/>
      <c r="S70" s="59"/>
      <c r="T70" s="270"/>
    </row>
    <row r="71" spans="1:20" s="323" customFormat="1" ht="15" customHeight="1">
      <c r="A71" s="103"/>
      <c r="B71" s="291" t="s">
        <v>608</v>
      </c>
      <c r="C71" s="292"/>
      <c r="D71" s="322"/>
      <c r="E71" s="166"/>
      <c r="F71" s="266" t="s">
        <v>673</v>
      </c>
      <c r="G71" s="166"/>
      <c r="H71" s="296">
        <v>135.15</v>
      </c>
      <c r="I71" s="296">
        <v>144.5</v>
      </c>
      <c r="J71" s="296">
        <v>142.5</v>
      </c>
      <c r="K71" s="296">
        <v>142.5</v>
      </c>
      <c r="L71" s="296">
        <v>142.5</v>
      </c>
      <c r="M71" s="296">
        <v>142.5</v>
      </c>
      <c r="N71" s="166"/>
      <c r="O71" s="166"/>
      <c r="P71" s="166"/>
      <c r="Q71" s="166"/>
      <c r="R71" s="166"/>
      <c r="S71" s="59"/>
      <c r="T71" s="270"/>
    </row>
    <row r="72" spans="1:20" s="323" customFormat="1" ht="15" customHeight="1">
      <c r="A72" s="103"/>
      <c r="B72" s="291" t="s">
        <v>608</v>
      </c>
      <c r="C72" s="292"/>
      <c r="D72" s="322"/>
      <c r="E72" s="166"/>
      <c r="F72" s="266" t="s">
        <v>674</v>
      </c>
      <c r="G72" s="166"/>
      <c r="H72" s="296">
        <v>135.15</v>
      </c>
      <c r="I72" s="296">
        <v>144.5</v>
      </c>
      <c r="J72" s="296">
        <v>142.5</v>
      </c>
      <c r="K72" s="296">
        <v>142.5</v>
      </c>
      <c r="L72" s="296">
        <v>142.5</v>
      </c>
      <c r="M72" s="296">
        <v>142.5</v>
      </c>
      <c r="N72" s="166"/>
      <c r="O72" s="166"/>
      <c r="P72" s="166"/>
      <c r="Q72" s="166"/>
      <c r="R72" s="166"/>
      <c r="S72" s="59"/>
      <c r="T72" s="270"/>
    </row>
    <row r="73" spans="1:20" s="323" customFormat="1" ht="15" customHeight="1">
      <c r="A73" s="103"/>
      <c r="B73" s="291" t="s">
        <v>608</v>
      </c>
      <c r="C73" s="292"/>
      <c r="D73" s="322"/>
      <c r="E73" s="166"/>
      <c r="F73" s="266" t="s">
        <v>675</v>
      </c>
      <c r="G73" s="166"/>
      <c r="H73" s="296">
        <v>135.15</v>
      </c>
      <c r="I73" s="296">
        <v>144.5</v>
      </c>
      <c r="J73" s="296">
        <v>142.5</v>
      </c>
      <c r="K73" s="296">
        <v>142.5</v>
      </c>
      <c r="L73" s="296">
        <v>142.5</v>
      </c>
      <c r="M73" s="296">
        <v>142.5</v>
      </c>
      <c r="N73" s="166"/>
      <c r="O73" s="166"/>
      <c r="P73" s="166"/>
      <c r="Q73" s="166"/>
      <c r="R73" s="166"/>
      <c r="S73" s="59"/>
      <c r="T73" s="270"/>
    </row>
    <row r="74" spans="1:20" s="323" customFormat="1" ht="15" customHeight="1">
      <c r="A74" s="103"/>
      <c r="B74" s="291" t="s">
        <v>608</v>
      </c>
      <c r="C74" s="292"/>
      <c r="D74" s="322"/>
      <c r="E74" s="166"/>
      <c r="F74" s="266" t="s">
        <v>676</v>
      </c>
      <c r="G74" s="166"/>
      <c r="H74" s="296">
        <v>270.3</v>
      </c>
      <c r="I74" s="296">
        <v>289</v>
      </c>
      <c r="J74" s="296">
        <v>285</v>
      </c>
      <c r="K74" s="296">
        <v>285</v>
      </c>
      <c r="L74" s="296">
        <v>285</v>
      </c>
      <c r="M74" s="296">
        <v>285</v>
      </c>
      <c r="N74" s="166"/>
      <c r="O74" s="166"/>
      <c r="P74" s="166"/>
      <c r="Q74" s="166"/>
      <c r="R74" s="166"/>
      <c r="S74" s="59"/>
      <c r="T74" s="270"/>
    </row>
    <row r="75" spans="1:20" s="323" customFormat="1" ht="15" customHeight="1">
      <c r="A75" s="103"/>
      <c r="B75" s="291" t="s">
        <v>608</v>
      </c>
      <c r="C75" s="292"/>
      <c r="D75" s="322"/>
      <c r="E75" s="166"/>
      <c r="F75" s="266" t="s">
        <v>677</v>
      </c>
      <c r="G75" s="166"/>
      <c r="H75" s="296">
        <v>270.3</v>
      </c>
      <c r="I75" s="296">
        <v>289</v>
      </c>
      <c r="J75" s="296">
        <v>285</v>
      </c>
      <c r="K75" s="296">
        <v>285</v>
      </c>
      <c r="L75" s="296">
        <v>285</v>
      </c>
      <c r="M75" s="296">
        <v>285</v>
      </c>
      <c r="N75" s="166"/>
      <c r="O75" s="166"/>
      <c r="P75" s="166"/>
      <c r="Q75" s="166"/>
      <c r="R75" s="166"/>
      <c r="S75" s="59"/>
      <c r="T75" s="270"/>
    </row>
    <row r="76" spans="1:20" ht="15" customHeight="1">
      <c r="A76" s="103">
        <v>77</v>
      </c>
      <c r="B76" s="86"/>
      <c r="C76" s="336"/>
      <c r="D76" s="336"/>
      <c r="E76" s="166"/>
      <c r="F76" s="266" t="s">
        <v>678</v>
      </c>
      <c r="G76" s="166"/>
      <c r="H76" s="251">
        <v>540.6</v>
      </c>
      <c r="I76" s="251">
        <v>578</v>
      </c>
      <c r="J76" s="251">
        <v>570</v>
      </c>
      <c r="K76" s="251">
        <v>570</v>
      </c>
      <c r="L76" s="251">
        <v>570</v>
      </c>
      <c r="M76" s="251">
        <v>570</v>
      </c>
      <c r="N76" s="166"/>
      <c r="O76" s="166"/>
      <c r="P76" s="166"/>
      <c r="Q76" s="166"/>
      <c r="R76" s="166"/>
      <c r="S76" s="59"/>
      <c r="T76" s="270"/>
    </row>
    <row r="77" spans="1:20" s="45" customFormat="1" ht="15" customHeight="1">
      <c r="A77" s="103">
        <v>78</v>
      </c>
      <c r="B77" s="86"/>
      <c r="C77" s="336"/>
      <c r="D77" s="336"/>
      <c r="E77" s="166"/>
      <c r="F77" s="266" t="s">
        <v>679</v>
      </c>
      <c r="G77" s="166"/>
      <c r="H77" s="251">
        <v>540.6</v>
      </c>
      <c r="I77" s="251">
        <v>578</v>
      </c>
      <c r="J77" s="251">
        <v>570</v>
      </c>
      <c r="K77" s="251">
        <v>570</v>
      </c>
      <c r="L77" s="251">
        <v>570</v>
      </c>
      <c r="M77" s="251">
        <v>570</v>
      </c>
      <c r="N77" s="166"/>
      <c r="O77" s="166"/>
      <c r="P77" s="166"/>
      <c r="Q77" s="166"/>
      <c r="R77" s="166"/>
      <c r="S77" s="59"/>
      <c r="T77" s="270"/>
    </row>
    <row r="78" spans="1:20" s="45" customFormat="1" ht="15" customHeight="1">
      <c r="A78" s="103">
        <v>79</v>
      </c>
      <c r="B78" s="86"/>
      <c r="C78" s="336"/>
      <c r="D78" s="336"/>
      <c r="E78" s="166"/>
      <c r="F78" s="266" t="s">
        <v>680</v>
      </c>
      <c r="G78" s="166"/>
      <c r="H78" s="251">
        <v>540.6</v>
      </c>
      <c r="I78" s="251">
        <v>578</v>
      </c>
      <c r="J78" s="251">
        <v>570</v>
      </c>
      <c r="K78" s="251">
        <v>570</v>
      </c>
      <c r="L78" s="251">
        <v>570</v>
      </c>
      <c r="M78" s="251">
        <v>570</v>
      </c>
      <c r="N78" s="166"/>
      <c r="O78" s="166"/>
      <c r="P78" s="166"/>
      <c r="Q78" s="166"/>
      <c r="R78" s="166"/>
      <c r="S78" s="59"/>
      <c r="T78" s="270"/>
    </row>
    <row r="79" spans="1:20" ht="15" customHeight="1">
      <c r="A79" s="103">
        <v>80</v>
      </c>
      <c r="B79" s="86"/>
      <c r="C79" s="336"/>
      <c r="D79" s="336"/>
      <c r="E79" s="166"/>
      <c r="F79" s="266" t="s">
        <v>681</v>
      </c>
      <c r="G79" s="166"/>
      <c r="H79" s="251">
        <v>0</v>
      </c>
      <c r="I79" s="251">
        <v>0</v>
      </c>
      <c r="J79" s="251">
        <v>0</v>
      </c>
      <c r="K79" s="251">
        <v>0</v>
      </c>
      <c r="L79" s="251">
        <v>0</v>
      </c>
      <c r="M79" s="251">
        <v>0</v>
      </c>
      <c r="N79" s="166"/>
      <c r="O79" s="166" t="s">
        <v>7</v>
      </c>
      <c r="P79" s="166"/>
      <c r="Q79" s="166"/>
      <c r="R79" s="166"/>
      <c r="S79" s="59"/>
      <c r="T79" s="270"/>
    </row>
    <row r="80" spans="1:20" s="49" customFormat="1" ht="15" customHeight="1" thickBot="1">
      <c r="A80" s="103">
        <v>81</v>
      </c>
      <c r="B80" s="86"/>
      <c r="C80" s="217"/>
      <c r="D80" s="217"/>
      <c r="E80" s="169"/>
      <c r="F80" s="148" t="s">
        <v>255</v>
      </c>
      <c r="G80" s="169"/>
      <c r="H80" s="181"/>
      <c r="I80" s="181"/>
      <c r="J80" s="179"/>
      <c r="K80" s="179"/>
      <c r="L80" s="179"/>
      <c r="M80" s="181"/>
      <c r="N80" s="166"/>
      <c r="O80" s="162"/>
      <c r="P80" s="162"/>
      <c r="Q80" s="166"/>
      <c r="R80" s="166"/>
      <c r="S80" s="59"/>
      <c r="T80" s="270"/>
    </row>
    <row r="81" spans="1:20" ht="15" customHeight="1" thickBot="1">
      <c r="A81" s="103">
        <v>82</v>
      </c>
      <c r="B81" s="86"/>
      <c r="C81" s="217"/>
      <c r="D81" s="217"/>
      <c r="E81" s="161" t="s">
        <v>537</v>
      </c>
      <c r="F81" s="161"/>
      <c r="G81" s="166"/>
      <c r="H81" s="252">
        <f t="shared" ref="H81:M81" si="26">SUM(H70:H79)</f>
        <v>2703</v>
      </c>
      <c r="I81" s="252">
        <f t="shared" si="26"/>
        <v>2890</v>
      </c>
      <c r="J81" s="252">
        <f t="shared" si="26"/>
        <v>2850</v>
      </c>
      <c r="K81" s="252">
        <f t="shared" si="26"/>
        <v>2850</v>
      </c>
      <c r="L81" s="252">
        <f t="shared" si="26"/>
        <v>2850</v>
      </c>
      <c r="M81" s="252">
        <f t="shared" si="26"/>
        <v>2850</v>
      </c>
      <c r="N81" s="166"/>
      <c r="O81" s="166"/>
      <c r="P81" s="166"/>
      <c r="Q81" s="166"/>
      <c r="R81" s="166"/>
      <c r="S81" s="59"/>
      <c r="T81" s="270" t="s">
        <v>565</v>
      </c>
    </row>
    <row r="82" spans="1:20" s="44" customFormat="1" ht="15" customHeight="1" thickBot="1">
      <c r="A82" s="103">
        <v>83</v>
      </c>
      <c r="B82" s="86"/>
      <c r="C82" s="217"/>
      <c r="D82" s="165" t="s">
        <v>5</v>
      </c>
      <c r="E82" s="166"/>
      <c r="F82" s="217" t="s">
        <v>489</v>
      </c>
      <c r="G82" s="166"/>
      <c r="H82" s="251">
        <v>526.49975769460502</v>
      </c>
      <c r="I82" s="251">
        <v>492.96375266524524</v>
      </c>
      <c r="J82" s="251">
        <v>644.5080831408776</v>
      </c>
      <c r="K82" s="251">
        <v>674.21468498342017</v>
      </c>
      <c r="L82" s="251">
        <v>607.57200301330886</v>
      </c>
      <c r="M82" s="251">
        <v>825.67591997323541</v>
      </c>
      <c r="N82" s="166"/>
      <c r="O82" s="166"/>
      <c r="P82" s="166"/>
      <c r="Q82" s="166"/>
      <c r="R82" s="166"/>
      <c r="S82" s="59"/>
      <c r="T82" s="270"/>
    </row>
    <row r="83" spans="1:20" s="44" customFormat="1" ht="15" customHeight="1" thickBot="1">
      <c r="A83" s="103">
        <v>84</v>
      </c>
      <c r="B83" s="86"/>
      <c r="C83" s="217"/>
      <c r="D83" s="217"/>
      <c r="E83" s="161" t="s">
        <v>482</v>
      </c>
      <c r="F83" s="161"/>
      <c r="G83" s="166"/>
      <c r="H83" s="252">
        <f>H81-H82</f>
        <v>2176.5002423053947</v>
      </c>
      <c r="I83" s="252">
        <f t="shared" ref="I83:M83" si="27">I81-I82</f>
        <v>2397.036247334755</v>
      </c>
      <c r="J83" s="252">
        <f t="shared" si="27"/>
        <v>2205.4919168591223</v>
      </c>
      <c r="K83" s="252">
        <f t="shared" si="27"/>
        <v>2175.7853150165797</v>
      </c>
      <c r="L83" s="252">
        <f t="shared" si="27"/>
        <v>2242.4279969866911</v>
      </c>
      <c r="M83" s="252">
        <f t="shared" si="27"/>
        <v>2024.3240800267645</v>
      </c>
      <c r="N83" s="166"/>
      <c r="O83" s="166"/>
      <c r="P83" s="166"/>
      <c r="Q83" s="166"/>
      <c r="R83" s="166"/>
      <c r="S83" s="59"/>
      <c r="T83" s="270"/>
    </row>
    <row r="84" spans="1:20" s="52" customFormat="1" ht="30" customHeight="1">
      <c r="A84" s="103">
        <v>85</v>
      </c>
      <c r="B84" s="86"/>
      <c r="C84" s="151" t="s">
        <v>424</v>
      </c>
      <c r="D84" s="166"/>
      <c r="E84" s="166"/>
      <c r="F84" s="166"/>
      <c r="G84" s="166"/>
      <c r="H84" s="221"/>
      <c r="I84" s="221"/>
      <c r="J84" s="221"/>
      <c r="K84" s="221"/>
      <c r="L84" s="221"/>
      <c r="M84" s="221"/>
      <c r="N84" s="221"/>
      <c r="O84" s="221"/>
      <c r="P84" s="221"/>
      <c r="Q84" s="221"/>
      <c r="R84" s="221"/>
      <c r="S84" s="59"/>
      <c r="T84" s="270"/>
    </row>
    <row r="85" spans="1:20" ht="15" customHeight="1">
      <c r="A85" s="103">
        <v>86</v>
      </c>
      <c r="B85" s="86"/>
      <c r="C85" s="217"/>
      <c r="D85" s="217"/>
      <c r="E85" s="166"/>
      <c r="F85" s="217" t="s">
        <v>507</v>
      </c>
      <c r="G85" s="166"/>
      <c r="H85" s="251">
        <v>3570.0000000000005</v>
      </c>
      <c r="I85" s="251">
        <v>30</v>
      </c>
      <c r="J85" s="251">
        <v>0</v>
      </c>
      <c r="K85" s="251">
        <v>0</v>
      </c>
      <c r="L85" s="251">
        <v>3500</v>
      </c>
      <c r="M85" s="251">
        <v>0</v>
      </c>
      <c r="N85" s="166"/>
      <c r="O85" s="166"/>
      <c r="P85" s="166"/>
      <c r="Q85" s="166"/>
      <c r="R85" s="166"/>
      <c r="S85" s="59"/>
      <c r="T85" s="270"/>
    </row>
    <row r="86" spans="1:20" ht="15" customHeight="1">
      <c r="A86" s="103">
        <v>87</v>
      </c>
      <c r="B86" s="86"/>
      <c r="C86" s="217"/>
      <c r="D86" s="217"/>
      <c r="E86" s="166"/>
      <c r="F86" s="217" t="s">
        <v>58</v>
      </c>
      <c r="G86" s="166"/>
      <c r="H86" s="251">
        <v>3111</v>
      </c>
      <c r="I86" s="251">
        <v>2150</v>
      </c>
      <c r="J86" s="251">
        <v>550</v>
      </c>
      <c r="K86" s="251">
        <v>1800</v>
      </c>
      <c r="L86" s="251">
        <v>0</v>
      </c>
      <c r="M86" s="251">
        <v>0</v>
      </c>
      <c r="N86" s="166"/>
      <c r="O86" s="166"/>
      <c r="P86" s="166"/>
      <c r="Q86" s="166"/>
      <c r="R86" s="166"/>
      <c r="S86" s="59"/>
      <c r="T86" s="270"/>
    </row>
    <row r="87" spans="1:20" ht="15" customHeight="1">
      <c r="A87" s="103">
        <v>88</v>
      </c>
      <c r="B87" s="86"/>
      <c r="C87" s="217"/>
      <c r="D87" s="217"/>
      <c r="E87" s="166"/>
      <c r="F87" s="217" t="s">
        <v>246</v>
      </c>
      <c r="G87" s="166"/>
      <c r="H87" s="251">
        <v>1343.34</v>
      </c>
      <c r="I87" s="251">
        <v>925</v>
      </c>
      <c r="J87" s="251">
        <v>1450</v>
      </c>
      <c r="K87" s="251">
        <v>0</v>
      </c>
      <c r="L87" s="251">
        <v>0</v>
      </c>
      <c r="M87" s="251">
        <v>0</v>
      </c>
      <c r="N87" s="166"/>
      <c r="O87" s="166"/>
      <c r="P87" s="166"/>
      <c r="Q87" s="166"/>
      <c r="R87" s="166"/>
      <c r="S87" s="59"/>
      <c r="T87" s="270"/>
    </row>
    <row r="88" spans="1:20" ht="15" customHeight="1">
      <c r="A88" s="103">
        <v>89</v>
      </c>
      <c r="B88" s="86"/>
      <c r="C88" s="217"/>
      <c r="D88" s="217"/>
      <c r="E88" s="166"/>
      <c r="F88" s="217" t="s">
        <v>247</v>
      </c>
      <c r="G88" s="166"/>
      <c r="H88" s="251">
        <v>326.40000000000003</v>
      </c>
      <c r="I88" s="251">
        <v>420</v>
      </c>
      <c r="J88" s="251">
        <v>300</v>
      </c>
      <c r="K88" s="251">
        <v>300</v>
      </c>
      <c r="L88" s="251">
        <v>300</v>
      </c>
      <c r="M88" s="251">
        <v>300</v>
      </c>
      <c r="N88" s="166"/>
      <c r="O88" s="166"/>
      <c r="P88" s="166"/>
      <c r="Q88" s="166"/>
      <c r="R88" s="166"/>
      <c r="S88" s="59"/>
      <c r="T88" s="270"/>
    </row>
    <row r="89" spans="1:20" ht="15" customHeight="1">
      <c r="A89" s="103">
        <v>90</v>
      </c>
      <c r="B89" s="86"/>
      <c r="C89" s="217"/>
      <c r="D89" s="217"/>
      <c r="E89" s="166"/>
      <c r="F89" s="217" t="s">
        <v>248</v>
      </c>
      <c r="G89" s="166"/>
      <c r="H89" s="251">
        <v>397.8</v>
      </c>
      <c r="I89" s="251">
        <v>250</v>
      </c>
      <c r="J89" s="251">
        <v>80</v>
      </c>
      <c r="K89" s="251">
        <v>80</v>
      </c>
      <c r="L89" s="251">
        <v>180</v>
      </c>
      <c r="M89" s="251">
        <v>180</v>
      </c>
      <c r="N89" s="166"/>
      <c r="O89" s="166"/>
      <c r="P89" s="166"/>
      <c r="Q89" s="166"/>
      <c r="R89" s="166"/>
      <c r="S89" s="59"/>
      <c r="T89" s="270"/>
    </row>
    <row r="90" spans="1:20" ht="15" customHeight="1">
      <c r="A90" s="103">
        <v>91</v>
      </c>
      <c r="B90" s="86"/>
      <c r="C90" s="217"/>
      <c r="D90" s="217"/>
      <c r="E90" s="166"/>
      <c r="F90" s="217" t="s">
        <v>72</v>
      </c>
      <c r="G90" s="166"/>
      <c r="H90" s="251">
        <v>204</v>
      </c>
      <c r="I90" s="251">
        <v>230</v>
      </c>
      <c r="J90" s="251">
        <v>250</v>
      </c>
      <c r="K90" s="251">
        <v>250</v>
      </c>
      <c r="L90" s="251">
        <v>250</v>
      </c>
      <c r="M90" s="251">
        <v>250</v>
      </c>
      <c r="N90" s="166"/>
      <c r="O90" s="166"/>
      <c r="P90" s="166"/>
      <c r="Q90" s="166"/>
      <c r="R90" s="166"/>
      <c r="S90" s="59"/>
      <c r="T90" s="270"/>
    </row>
    <row r="91" spans="1:20" ht="15" customHeight="1" thickBot="1">
      <c r="A91" s="103">
        <v>92</v>
      </c>
      <c r="B91" s="86"/>
      <c r="C91" s="217"/>
      <c r="D91" s="217"/>
      <c r="E91" s="166"/>
      <c r="F91" s="217" t="s">
        <v>479</v>
      </c>
      <c r="G91" s="166"/>
      <c r="H91" s="251">
        <v>275.40000000000003</v>
      </c>
      <c r="I91" s="251">
        <v>400</v>
      </c>
      <c r="J91" s="251">
        <v>400</v>
      </c>
      <c r="K91" s="251">
        <v>300</v>
      </c>
      <c r="L91" s="251">
        <v>300</v>
      </c>
      <c r="M91" s="251">
        <v>300</v>
      </c>
      <c r="N91" s="166"/>
      <c r="O91" s="166"/>
      <c r="P91" s="166"/>
      <c r="Q91" s="166"/>
      <c r="R91" s="166"/>
      <c r="S91" s="59"/>
      <c r="T91" s="270"/>
    </row>
    <row r="92" spans="1:20" ht="15" customHeight="1" thickBot="1">
      <c r="A92" s="103">
        <v>93</v>
      </c>
      <c r="B92" s="86"/>
      <c r="C92" s="217"/>
      <c r="D92" s="217"/>
      <c r="E92" s="161" t="s">
        <v>549</v>
      </c>
      <c r="F92" s="217"/>
      <c r="G92" s="166"/>
      <c r="H92" s="252">
        <f t="shared" ref="H92:M92" si="28">SUM(H85:H91)</f>
        <v>9227.9399999999987</v>
      </c>
      <c r="I92" s="252">
        <f t="shared" si="28"/>
        <v>4405</v>
      </c>
      <c r="J92" s="252">
        <f t="shared" si="28"/>
        <v>3030</v>
      </c>
      <c r="K92" s="252">
        <f t="shared" si="28"/>
        <v>2730</v>
      </c>
      <c r="L92" s="252">
        <f t="shared" si="28"/>
        <v>4530</v>
      </c>
      <c r="M92" s="252">
        <f t="shared" si="28"/>
        <v>1030</v>
      </c>
      <c r="N92" s="166"/>
      <c r="O92" s="166"/>
      <c r="P92" s="166"/>
      <c r="Q92" s="166"/>
      <c r="R92" s="166"/>
      <c r="S92" s="59"/>
      <c r="T92" s="270" t="s">
        <v>566</v>
      </c>
    </row>
    <row r="93" spans="1:20" s="106" customFormat="1" ht="15" customHeight="1" thickBot="1">
      <c r="A93" s="103">
        <v>94</v>
      </c>
      <c r="B93" s="86"/>
      <c r="C93" s="217"/>
      <c r="D93" s="165" t="s">
        <v>5</v>
      </c>
      <c r="E93" s="166"/>
      <c r="F93" s="217" t="s">
        <v>490</v>
      </c>
      <c r="G93" s="166"/>
      <c r="H93" s="251">
        <v>1797.4503048539968</v>
      </c>
      <c r="I93" s="251">
        <v>751.38592750533053</v>
      </c>
      <c r="J93" s="251">
        <v>685.21385681293305</v>
      </c>
      <c r="K93" s="251">
        <v>645.82669824727623</v>
      </c>
      <c r="L93" s="251">
        <v>965.71971005273292</v>
      </c>
      <c r="M93" s="251">
        <v>298.40217458681838</v>
      </c>
      <c r="N93" s="166"/>
      <c r="O93" s="166"/>
      <c r="P93" s="166"/>
      <c r="Q93" s="166"/>
      <c r="R93" s="166"/>
      <c r="S93" s="59"/>
      <c r="T93" s="270"/>
    </row>
    <row r="94" spans="1:20" s="106" customFormat="1" ht="15" customHeight="1" thickBot="1">
      <c r="A94" s="103">
        <v>95</v>
      </c>
      <c r="B94" s="86"/>
      <c r="C94" s="217"/>
      <c r="D94" s="217"/>
      <c r="E94" s="161" t="s">
        <v>550</v>
      </c>
      <c r="F94" s="161"/>
      <c r="G94" s="166"/>
      <c r="H94" s="252">
        <f t="shared" ref="H94:M94" si="29">H92-H93</f>
        <v>7430.4896951460014</v>
      </c>
      <c r="I94" s="252">
        <f t="shared" si="29"/>
        <v>3653.6140724946695</v>
      </c>
      <c r="J94" s="252">
        <f t="shared" si="29"/>
        <v>2344.786143187067</v>
      </c>
      <c r="K94" s="252">
        <f t="shared" si="29"/>
        <v>2084.173301752724</v>
      </c>
      <c r="L94" s="252">
        <f t="shared" si="29"/>
        <v>3564.2802899472672</v>
      </c>
      <c r="M94" s="252">
        <f t="shared" si="29"/>
        <v>731.59782541318168</v>
      </c>
      <c r="N94" s="166"/>
      <c r="O94" s="166"/>
      <c r="P94" s="166"/>
      <c r="Q94" s="166"/>
      <c r="R94" s="166"/>
      <c r="S94" s="59"/>
      <c r="T94" s="270"/>
    </row>
    <row r="95" spans="1:20" s="128" customFormat="1" ht="15" customHeight="1">
      <c r="A95" s="103"/>
      <c r="B95" s="86"/>
      <c r="C95" s="217"/>
      <c r="D95" s="217"/>
      <c r="E95" s="161"/>
      <c r="F95" s="161"/>
      <c r="G95" s="166"/>
      <c r="H95" s="190"/>
      <c r="I95" s="190"/>
      <c r="J95" s="190"/>
      <c r="K95" s="190"/>
      <c r="L95" s="190"/>
      <c r="M95" s="190"/>
      <c r="N95" s="166"/>
      <c r="O95" s="166"/>
      <c r="P95" s="166"/>
      <c r="Q95" s="166"/>
      <c r="R95" s="166"/>
      <c r="S95" s="59"/>
      <c r="T95" s="270"/>
    </row>
    <row r="96" spans="1:20" s="128" customFormat="1" ht="30" customHeight="1">
      <c r="A96" s="103">
        <v>103</v>
      </c>
      <c r="B96" s="149"/>
      <c r="C96" s="166"/>
      <c r="D96" s="166"/>
      <c r="E96" s="166"/>
      <c r="F96" s="166"/>
      <c r="G96" s="221"/>
      <c r="H96" s="186" t="s">
        <v>245</v>
      </c>
      <c r="I96" s="186" t="s">
        <v>467</v>
      </c>
      <c r="J96" s="186" t="s">
        <v>468</v>
      </c>
      <c r="K96" s="186" t="s">
        <v>469</v>
      </c>
      <c r="L96" s="186" t="s">
        <v>470</v>
      </c>
      <c r="M96" s="186" t="s">
        <v>471</v>
      </c>
      <c r="N96" s="66"/>
      <c r="O96" s="213"/>
      <c r="P96" s="213"/>
      <c r="Q96" s="213"/>
      <c r="R96" s="213"/>
      <c r="S96" s="59"/>
      <c r="T96" s="270"/>
    </row>
    <row r="97" spans="1:20" s="128" customFormat="1" ht="15" customHeight="1">
      <c r="A97" s="103">
        <v>104</v>
      </c>
      <c r="B97" s="149"/>
      <c r="C97" s="166"/>
      <c r="D97" s="166"/>
      <c r="E97" s="166"/>
      <c r="F97" s="166"/>
      <c r="G97" s="279" t="str">
        <f>IF(ISNUMBER(CoverSheet!$C$12),"for year ended","")</f>
        <v>for year ended</v>
      </c>
      <c r="H97" s="195">
        <f>IF(ISNUMBER(CoverSheet!$C$12),DATE(YEAR(CoverSheet!$C$12),MONTH(CoverSheet!$C$12),DAY(CoverSheet!$C$12))-1,"")</f>
        <v>41729</v>
      </c>
      <c r="I97" s="195">
        <f>IF(ISNUMBER(CoverSheet!$C$12),DATE(YEAR(CoverSheet!$C$12)+1,MONTH(CoverSheet!$C$12),DAY(CoverSheet!$C$12))-1,"")</f>
        <v>42094</v>
      </c>
      <c r="J97" s="195">
        <f>IF(ISNUMBER(CoverSheet!$C$12),DATE(YEAR(CoverSheet!$C$12)+2,MONTH(CoverSheet!$C$12),DAY(CoverSheet!$C$12))-1,"")</f>
        <v>42460</v>
      </c>
      <c r="K97" s="195">
        <f>IF(ISNUMBER(CoverSheet!$C$12),DATE(YEAR(CoverSheet!$C$12)+3,MONTH(CoverSheet!$C$12),DAY(CoverSheet!$C$12))-1,"")</f>
        <v>42825</v>
      </c>
      <c r="L97" s="195">
        <f>IF(ISNUMBER(CoverSheet!$C$12),DATE(YEAR(CoverSheet!$C$12)+4,MONTH(CoverSheet!$C$12),DAY(CoverSheet!$C$12))-1,"")</f>
        <v>43190</v>
      </c>
      <c r="M97" s="195">
        <f>IF(ISNUMBER(CoverSheet!$C$12),DATE(YEAR(CoverSheet!$C$12)+5,MONTH(CoverSheet!$C$12),DAY(CoverSheet!$C$12))-1,"")</f>
        <v>43555</v>
      </c>
      <c r="N97" s="66"/>
      <c r="O97" s="213"/>
      <c r="P97" s="213"/>
      <c r="Q97" s="213"/>
      <c r="R97" s="213"/>
      <c r="S97" s="59"/>
      <c r="T97" s="270"/>
    </row>
    <row r="98" spans="1:20" s="52" customFormat="1" ht="30" customHeight="1">
      <c r="A98" s="103">
        <v>105</v>
      </c>
      <c r="B98" s="86"/>
      <c r="C98" s="151" t="s">
        <v>425</v>
      </c>
      <c r="D98" s="166"/>
      <c r="E98" s="161"/>
      <c r="F98" s="166"/>
      <c r="G98" s="166"/>
      <c r="H98" s="188" t="s">
        <v>486</v>
      </c>
      <c r="I98" s="166"/>
      <c r="J98" s="166"/>
      <c r="K98" s="166"/>
      <c r="L98" s="166"/>
      <c r="M98" s="220"/>
      <c r="N98" s="66"/>
      <c r="O98" s="66"/>
      <c r="P98" s="66"/>
      <c r="Q98" s="66"/>
      <c r="R98" s="66"/>
      <c r="S98" s="59"/>
      <c r="T98" s="270"/>
    </row>
    <row r="99" spans="1:20" s="44" customFormat="1" ht="15" customHeight="1">
      <c r="A99" s="103">
        <v>106</v>
      </c>
      <c r="B99" s="86"/>
      <c r="C99" s="217"/>
      <c r="D99" s="217"/>
      <c r="E99" s="161"/>
      <c r="F99" s="217" t="s">
        <v>507</v>
      </c>
      <c r="G99" s="166"/>
      <c r="H99" s="251">
        <v>0</v>
      </c>
      <c r="I99" s="251">
        <v>0</v>
      </c>
      <c r="J99" s="251">
        <v>0</v>
      </c>
      <c r="K99" s="251">
        <v>0</v>
      </c>
      <c r="L99" s="251">
        <v>0</v>
      </c>
      <c r="M99" s="251">
        <v>0</v>
      </c>
      <c r="N99" s="213"/>
      <c r="O99" s="213"/>
      <c r="P99" s="213"/>
      <c r="Q99" s="213"/>
      <c r="R99" s="213"/>
      <c r="S99" s="59"/>
      <c r="T99" s="270"/>
    </row>
    <row r="100" spans="1:20" s="44" customFormat="1" ht="15" customHeight="1">
      <c r="A100" s="103">
        <v>107</v>
      </c>
      <c r="B100" s="86"/>
      <c r="C100" s="217"/>
      <c r="D100" s="217"/>
      <c r="E100" s="161"/>
      <c r="F100" s="217" t="s">
        <v>58</v>
      </c>
      <c r="G100" s="166"/>
      <c r="H100" s="251">
        <v>638</v>
      </c>
      <c r="I100" s="251">
        <v>1420</v>
      </c>
      <c r="J100" s="251">
        <v>275</v>
      </c>
      <c r="K100" s="251">
        <v>225</v>
      </c>
      <c r="L100" s="251">
        <v>275</v>
      </c>
      <c r="M100" s="251">
        <v>225</v>
      </c>
      <c r="N100" s="213"/>
      <c r="O100" s="213"/>
      <c r="P100" s="213"/>
      <c r="Q100" s="213"/>
      <c r="R100" s="213"/>
      <c r="S100" s="59"/>
      <c r="T100" s="270"/>
    </row>
    <row r="101" spans="1:20" s="44" customFormat="1" ht="15" customHeight="1">
      <c r="A101" s="103">
        <v>108</v>
      </c>
      <c r="B101" s="86"/>
      <c r="C101" s="217"/>
      <c r="D101" s="217"/>
      <c r="E101" s="161"/>
      <c r="F101" s="217" t="s">
        <v>246</v>
      </c>
      <c r="G101" s="166"/>
      <c r="H101" s="251">
        <v>671</v>
      </c>
      <c r="I101" s="251">
        <v>1040</v>
      </c>
      <c r="J101" s="251">
        <v>1600</v>
      </c>
      <c r="K101" s="251">
        <v>2400</v>
      </c>
      <c r="L101" s="251">
        <v>2400</v>
      </c>
      <c r="M101" s="251">
        <v>2400</v>
      </c>
      <c r="N101" s="213"/>
      <c r="O101" s="213"/>
      <c r="P101" s="213"/>
      <c r="Q101" s="213"/>
      <c r="R101" s="213"/>
      <c r="S101" s="59"/>
      <c r="T101" s="270"/>
    </row>
    <row r="102" spans="1:20" s="44" customFormat="1" ht="15" customHeight="1">
      <c r="A102" s="103">
        <v>109</v>
      </c>
      <c r="B102" s="86"/>
      <c r="C102" s="217"/>
      <c r="D102" s="217"/>
      <c r="E102" s="161"/>
      <c r="F102" s="217" t="s">
        <v>247</v>
      </c>
      <c r="G102" s="166"/>
      <c r="H102" s="251">
        <v>0</v>
      </c>
      <c r="I102" s="251">
        <v>870</v>
      </c>
      <c r="J102" s="251">
        <v>590</v>
      </c>
      <c r="K102" s="251">
        <v>570</v>
      </c>
      <c r="L102" s="251">
        <v>700</v>
      </c>
      <c r="M102" s="251">
        <v>1220</v>
      </c>
      <c r="N102" s="213"/>
      <c r="O102" s="213"/>
      <c r="P102" s="213"/>
      <c r="Q102" s="213"/>
      <c r="R102" s="213"/>
      <c r="S102" s="59"/>
      <c r="T102" s="270"/>
    </row>
    <row r="103" spans="1:20" s="44" customFormat="1" ht="15" customHeight="1">
      <c r="A103" s="103">
        <v>110</v>
      </c>
      <c r="B103" s="86"/>
      <c r="C103" s="217"/>
      <c r="D103" s="217"/>
      <c r="E103" s="161"/>
      <c r="F103" s="217" t="s">
        <v>248</v>
      </c>
      <c r="G103" s="166"/>
      <c r="H103" s="251">
        <v>650</v>
      </c>
      <c r="I103" s="251">
        <v>390</v>
      </c>
      <c r="J103" s="251">
        <v>380</v>
      </c>
      <c r="K103" s="251">
        <v>380</v>
      </c>
      <c r="L103" s="251">
        <v>320</v>
      </c>
      <c r="M103" s="251">
        <v>320</v>
      </c>
      <c r="N103" s="213"/>
      <c r="O103" s="213"/>
      <c r="P103" s="213"/>
      <c r="Q103" s="213"/>
      <c r="R103" s="213"/>
      <c r="S103" s="59"/>
      <c r="T103" s="270"/>
    </row>
    <row r="104" spans="1:20" s="44" customFormat="1" ht="15" customHeight="1">
      <c r="A104" s="103">
        <v>111</v>
      </c>
      <c r="B104" s="86"/>
      <c r="C104" s="217"/>
      <c r="D104" s="217"/>
      <c r="E104" s="161"/>
      <c r="F104" s="217" t="s">
        <v>72</v>
      </c>
      <c r="G104" s="166"/>
      <c r="H104" s="251">
        <v>715</v>
      </c>
      <c r="I104" s="251">
        <v>460</v>
      </c>
      <c r="J104" s="251">
        <v>360</v>
      </c>
      <c r="K104" s="251">
        <v>360</v>
      </c>
      <c r="L104" s="251">
        <v>332</v>
      </c>
      <c r="M104" s="251">
        <v>332</v>
      </c>
      <c r="N104" s="213"/>
      <c r="O104" s="213"/>
      <c r="P104" s="213"/>
      <c r="Q104" s="213"/>
      <c r="R104" s="213"/>
      <c r="S104" s="59"/>
      <c r="T104" s="270"/>
    </row>
    <row r="105" spans="1:20" s="44" customFormat="1" ht="15" customHeight="1" thickBot="1">
      <c r="A105" s="103">
        <v>112</v>
      </c>
      <c r="B105" s="86"/>
      <c r="C105" s="217"/>
      <c r="D105" s="217"/>
      <c r="E105" s="161"/>
      <c r="F105" s="217" t="s">
        <v>479</v>
      </c>
      <c r="G105" s="166"/>
      <c r="H105" s="251">
        <v>850</v>
      </c>
      <c r="I105" s="251">
        <v>580</v>
      </c>
      <c r="J105" s="251">
        <v>500</v>
      </c>
      <c r="K105" s="251">
        <v>150</v>
      </c>
      <c r="L105" s="251">
        <v>100</v>
      </c>
      <c r="M105" s="251">
        <v>100</v>
      </c>
      <c r="N105" s="213"/>
      <c r="O105" s="213"/>
      <c r="P105" s="213"/>
      <c r="Q105" s="213"/>
      <c r="R105" s="213"/>
      <c r="S105" s="59"/>
      <c r="T105" s="270"/>
    </row>
    <row r="106" spans="1:20" ht="15" customHeight="1" thickBot="1">
      <c r="A106" s="103">
        <v>113</v>
      </c>
      <c r="B106" s="86"/>
      <c r="C106" s="217"/>
      <c r="D106" s="217"/>
      <c r="E106" s="161" t="s">
        <v>551</v>
      </c>
      <c r="F106" s="217"/>
      <c r="G106" s="166"/>
      <c r="H106" s="252">
        <f t="shared" ref="H106:M106" si="30">SUM(H99:H105)</f>
        <v>3524</v>
      </c>
      <c r="I106" s="252">
        <f t="shared" si="30"/>
        <v>4760</v>
      </c>
      <c r="J106" s="252">
        <f t="shared" si="30"/>
        <v>3705</v>
      </c>
      <c r="K106" s="252">
        <f t="shared" si="30"/>
        <v>4085</v>
      </c>
      <c r="L106" s="252">
        <f t="shared" si="30"/>
        <v>4127</v>
      </c>
      <c r="M106" s="252">
        <f t="shared" si="30"/>
        <v>4597</v>
      </c>
      <c r="N106" s="213"/>
      <c r="O106" s="213"/>
      <c r="P106" s="213"/>
      <c r="Q106" s="213"/>
      <c r="R106" s="213"/>
      <c r="S106" s="59"/>
      <c r="T106" s="270" t="s">
        <v>567</v>
      </c>
    </row>
    <row r="107" spans="1:20" s="106" customFormat="1" ht="15" customHeight="1" thickBot="1">
      <c r="A107" s="103">
        <v>114</v>
      </c>
      <c r="B107" s="86"/>
      <c r="C107" s="217"/>
      <c r="D107" s="165" t="s">
        <v>5</v>
      </c>
      <c r="E107" s="166"/>
      <c r="F107" s="217" t="s">
        <v>491</v>
      </c>
      <c r="G107" s="166"/>
      <c r="H107" s="251">
        <v>686.4169981930404</v>
      </c>
      <c r="I107" s="251">
        <v>811.94029850746267</v>
      </c>
      <c r="J107" s="251">
        <v>837.86050808314087</v>
      </c>
      <c r="K107" s="251">
        <v>966.37438180956894</v>
      </c>
      <c r="L107" s="251">
        <v>879.80689699506161</v>
      </c>
      <c r="M107" s="251">
        <v>1331.800773374373</v>
      </c>
      <c r="N107" s="213"/>
      <c r="O107" s="213"/>
      <c r="P107" s="213"/>
      <c r="Q107" s="213"/>
      <c r="R107" s="213"/>
      <c r="S107" s="59"/>
      <c r="T107" s="270"/>
    </row>
    <row r="108" spans="1:20" s="106" customFormat="1" ht="15" customHeight="1" thickBot="1">
      <c r="A108" s="103">
        <v>115</v>
      </c>
      <c r="B108" s="86"/>
      <c r="C108" s="217"/>
      <c r="D108" s="217"/>
      <c r="E108" s="161" t="s">
        <v>552</v>
      </c>
      <c r="F108" s="161"/>
      <c r="G108" s="166"/>
      <c r="H108" s="252">
        <f t="shared" ref="H108:M108" si="31">H106-H107</f>
        <v>2837.5830018069596</v>
      </c>
      <c r="I108" s="252">
        <f t="shared" si="31"/>
        <v>3948.0597014925374</v>
      </c>
      <c r="J108" s="252">
        <f t="shared" si="31"/>
        <v>2867.1394919168592</v>
      </c>
      <c r="K108" s="252">
        <f t="shared" si="31"/>
        <v>3118.6256181904309</v>
      </c>
      <c r="L108" s="252">
        <f t="shared" si="31"/>
        <v>3247.1931030049382</v>
      </c>
      <c r="M108" s="252">
        <f t="shared" si="31"/>
        <v>3265.199226625627</v>
      </c>
      <c r="N108" s="213"/>
      <c r="O108" s="213"/>
      <c r="P108" s="213"/>
      <c r="Q108" s="213"/>
      <c r="R108" s="213"/>
      <c r="S108" s="59"/>
      <c r="T108" s="270"/>
    </row>
    <row r="109" spans="1:20" s="52" customFormat="1" ht="30" customHeight="1">
      <c r="A109" s="103">
        <v>116</v>
      </c>
      <c r="B109" s="86"/>
      <c r="C109" s="151" t="s">
        <v>426</v>
      </c>
      <c r="D109" s="166"/>
      <c r="E109" s="161"/>
      <c r="F109" s="166"/>
      <c r="G109" s="166"/>
      <c r="H109" s="221"/>
      <c r="I109" s="221"/>
      <c r="J109" s="221"/>
      <c r="K109" s="221"/>
      <c r="L109" s="221"/>
      <c r="M109" s="221"/>
      <c r="N109" s="66"/>
      <c r="O109" s="66"/>
      <c r="P109" s="66"/>
      <c r="Q109" s="66"/>
      <c r="R109" s="66"/>
      <c r="S109" s="59"/>
      <c r="T109" s="270"/>
    </row>
    <row r="110" spans="1:20" s="52" customFormat="1">
      <c r="A110" s="103">
        <v>117</v>
      </c>
      <c r="B110" s="86"/>
      <c r="C110" s="217"/>
      <c r="D110" s="217"/>
      <c r="E110" s="166"/>
      <c r="F110" s="174" t="s">
        <v>528</v>
      </c>
      <c r="G110" s="166"/>
      <c r="H110" s="166"/>
      <c r="I110" s="166"/>
      <c r="J110" s="166"/>
      <c r="K110" s="166"/>
      <c r="L110" s="166"/>
      <c r="M110" s="166"/>
      <c r="N110" s="213"/>
      <c r="O110" s="213"/>
      <c r="P110" s="213"/>
      <c r="Q110" s="213"/>
      <c r="R110" s="213"/>
      <c r="S110" s="59"/>
      <c r="T110" s="270"/>
    </row>
    <row r="111" spans="1:20" s="52" customFormat="1" ht="15" customHeight="1">
      <c r="A111" s="103">
        <v>118</v>
      </c>
      <c r="B111" s="86"/>
      <c r="C111" s="217"/>
      <c r="D111" s="217"/>
      <c r="E111" s="166"/>
      <c r="F111" s="266" t="s">
        <v>682</v>
      </c>
      <c r="G111" s="166"/>
      <c r="H111" s="251">
        <v>0</v>
      </c>
      <c r="I111" s="296">
        <v>150</v>
      </c>
      <c r="J111" s="296">
        <v>0</v>
      </c>
      <c r="K111" s="296">
        <v>0</v>
      </c>
      <c r="L111" s="296">
        <v>0</v>
      </c>
      <c r="M111" s="296">
        <v>0</v>
      </c>
      <c r="N111" s="213"/>
      <c r="O111" s="213"/>
      <c r="P111" s="213"/>
      <c r="Q111" s="213"/>
      <c r="R111" s="213"/>
      <c r="S111" s="59"/>
      <c r="T111" s="270"/>
    </row>
    <row r="112" spans="1:20" s="52" customFormat="1" ht="15" customHeight="1">
      <c r="A112" s="103">
        <v>119</v>
      </c>
      <c r="B112" s="86"/>
      <c r="C112" s="217"/>
      <c r="D112" s="217"/>
      <c r="E112" s="166"/>
      <c r="F112" s="266" t="s">
        <v>683</v>
      </c>
      <c r="G112" s="166"/>
      <c r="H112" s="296">
        <v>0</v>
      </c>
      <c r="I112" s="296">
        <v>0</v>
      </c>
      <c r="J112" s="296">
        <v>0</v>
      </c>
      <c r="K112" s="296">
        <v>0</v>
      </c>
      <c r="L112" s="296">
        <v>0</v>
      </c>
      <c r="M112" s="296">
        <v>0</v>
      </c>
      <c r="N112" s="213"/>
      <c r="O112" s="213"/>
      <c r="P112" s="213"/>
      <c r="Q112" s="213"/>
      <c r="R112" s="213"/>
      <c r="S112" s="59"/>
      <c r="T112" s="270"/>
    </row>
    <row r="113" spans="1:20" s="52" customFormat="1" ht="15" customHeight="1">
      <c r="A113" s="103">
        <v>120</v>
      </c>
      <c r="B113" s="86"/>
      <c r="C113" s="217"/>
      <c r="D113" s="217"/>
      <c r="E113" s="166"/>
      <c r="F113" s="266" t="s">
        <v>683</v>
      </c>
      <c r="G113" s="166"/>
      <c r="H113" s="296">
        <v>0</v>
      </c>
      <c r="I113" s="296">
        <v>0</v>
      </c>
      <c r="J113" s="296">
        <v>0</v>
      </c>
      <c r="K113" s="296">
        <v>0</v>
      </c>
      <c r="L113" s="296">
        <v>0</v>
      </c>
      <c r="M113" s="296">
        <v>0</v>
      </c>
      <c r="N113" s="213"/>
      <c r="O113" s="213"/>
      <c r="P113" s="213"/>
      <c r="Q113" s="213"/>
      <c r="R113" s="213"/>
      <c r="S113" s="59"/>
      <c r="T113" s="270"/>
    </row>
    <row r="114" spans="1:20" s="52" customFormat="1" ht="15" customHeight="1">
      <c r="A114" s="103">
        <v>121</v>
      </c>
      <c r="B114" s="86"/>
      <c r="C114" s="217"/>
      <c r="D114" s="217"/>
      <c r="E114" s="166"/>
      <c r="F114" s="266" t="s">
        <v>683</v>
      </c>
      <c r="G114" s="166"/>
      <c r="H114" s="296">
        <v>0</v>
      </c>
      <c r="I114" s="296">
        <v>0</v>
      </c>
      <c r="J114" s="296">
        <v>0</v>
      </c>
      <c r="K114" s="296">
        <v>0</v>
      </c>
      <c r="L114" s="296">
        <v>0</v>
      </c>
      <c r="M114" s="296">
        <v>0</v>
      </c>
      <c r="N114" s="213"/>
      <c r="O114" s="213"/>
      <c r="P114" s="213"/>
      <c r="Q114" s="213"/>
      <c r="R114" s="213"/>
      <c r="S114" s="59"/>
      <c r="T114" s="270"/>
    </row>
    <row r="115" spans="1:20" s="52" customFormat="1" ht="15" customHeight="1">
      <c r="A115" s="103">
        <v>122</v>
      </c>
      <c r="B115" s="86"/>
      <c r="C115" s="217"/>
      <c r="D115" s="217"/>
      <c r="E115" s="166"/>
      <c r="F115" s="266" t="s">
        <v>683</v>
      </c>
      <c r="G115" s="166"/>
      <c r="H115" s="296">
        <v>0</v>
      </c>
      <c r="I115" s="296">
        <v>0</v>
      </c>
      <c r="J115" s="296">
        <v>0</v>
      </c>
      <c r="K115" s="296">
        <v>0</v>
      </c>
      <c r="L115" s="296">
        <v>0</v>
      </c>
      <c r="M115" s="296">
        <v>0</v>
      </c>
      <c r="N115" s="213"/>
      <c r="O115" s="213"/>
      <c r="P115" s="213"/>
      <c r="Q115" s="213"/>
      <c r="R115" s="213"/>
      <c r="S115" s="59"/>
      <c r="T115" s="270"/>
    </row>
    <row r="116" spans="1:20" s="49" customFormat="1" ht="15" customHeight="1">
      <c r="A116" s="103">
        <v>123</v>
      </c>
      <c r="B116" s="86"/>
      <c r="C116" s="217"/>
      <c r="D116" s="217"/>
      <c r="E116" s="169"/>
      <c r="F116" s="148" t="s">
        <v>255</v>
      </c>
      <c r="G116" s="169"/>
      <c r="H116" s="181"/>
      <c r="I116" s="181"/>
      <c r="J116" s="179"/>
      <c r="K116" s="179"/>
      <c r="L116" s="179"/>
      <c r="M116" s="181"/>
      <c r="N116" s="213"/>
      <c r="O116" s="216"/>
      <c r="P116" s="216"/>
      <c r="Q116" s="213"/>
      <c r="R116" s="213"/>
      <c r="S116" s="59"/>
      <c r="T116" s="270"/>
    </row>
    <row r="117" spans="1:20" s="52" customFormat="1" ht="15" customHeight="1" thickBot="1">
      <c r="A117" s="103">
        <v>124</v>
      </c>
      <c r="B117" s="86"/>
      <c r="C117" s="217"/>
      <c r="D117" s="217"/>
      <c r="E117" s="166"/>
      <c r="F117" s="166" t="s">
        <v>520</v>
      </c>
      <c r="G117" s="166"/>
      <c r="H117" s="251">
        <v>0</v>
      </c>
      <c r="I117" s="296">
        <v>0</v>
      </c>
      <c r="J117" s="296">
        <v>0</v>
      </c>
      <c r="K117" s="296">
        <v>0</v>
      </c>
      <c r="L117" s="296">
        <v>0</v>
      </c>
      <c r="M117" s="296">
        <v>0</v>
      </c>
      <c r="N117" s="213"/>
      <c r="O117" s="213"/>
      <c r="P117" s="213"/>
      <c r="Q117" s="213"/>
      <c r="R117" s="213"/>
      <c r="S117" s="59"/>
      <c r="T117" s="270"/>
    </row>
    <row r="118" spans="1:20" s="52" customFormat="1" ht="15" customHeight="1" thickBot="1">
      <c r="A118" s="103">
        <v>125</v>
      </c>
      <c r="B118" s="86"/>
      <c r="C118" s="217"/>
      <c r="D118" s="165"/>
      <c r="E118" s="161" t="s">
        <v>538</v>
      </c>
      <c r="F118" s="217"/>
      <c r="G118" s="166"/>
      <c r="H118" s="252">
        <f t="shared" ref="H118:M118" si="32">SUM(H111:H115,H117)</f>
        <v>0</v>
      </c>
      <c r="I118" s="252">
        <f t="shared" si="32"/>
        <v>150</v>
      </c>
      <c r="J118" s="252">
        <f t="shared" si="32"/>
        <v>0</v>
      </c>
      <c r="K118" s="252">
        <f t="shared" si="32"/>
        <v>0</v>
      </c>
      <c r="L118" s="252">
        <f t="shared" si="32"/>
        <v>0</v>
      </c>
      <c r="M118" s="252">
        <f t="shared" si="32"/>
        <v>0</v>
      </c>
      <c r="N118" s="213"/>
      <c r="O118" s="213"/>
      <c r="P118" s="213"/>
      <c r="Q118" s="213"/>
      <c r="R118" s="213"/>
      <c r="S118" s="59"/>
      <c r="T118" s="270" t="s">
        <v>568</v>
      </c>
    </row>
    <row r="119" spans="1:20" s="52" customFormat="1" ht="15" customHeight="1" thickBot="1">
      <c r="A119" s="103">
        <v>126</v>
      </c>
      <c r="B119" s="86"/>
      <c r="C119" s="217"/>
      <c r="D119" s="165" t="s">
        <v>5</v>
      </c>
      <c r="E119" s="161"/>
      <c r="F119" s="240" t="s">
        <v>588</v>
      </c>
      <c r="G119" s="166"/>
      <c r="H119" s="251">
        <v>0</v>
      </c>
      <c r="I119" s="296">
        <v>25.586353944562898</v>
      </c>
      <c r="J119" s="296">
        <v>0</v>
      </c>
      <c r="K119" s="296">
        <v>0</v>
      </c>
      <c r="L119" s="296">
        <v>0</v>
      </c>
      <c r="M119" s="296">
        <v>0</v>
      </c>
      <c r="N119" s="213"/>
      <c r="O119" s="213"/>
      <c r="P119" s="213"/>
      <c r="Q119" s="213"/>
      <c r="R119" s="213"/>
      <c r="S119" s="59"/>
      <c r="T119" s="270"/>
    </row>
    <row r="120" spans="1:20" s="52" customFormat="1" ht="13.5" thickBot="1">
      <c r="A120" s="103">
        <v>127</v>
      </c>
      <c r="B120" s="86"/>
      <c r="C120" s="217"/>
      <c r="D120" s="217"/>
      <c r="E120" s="161" t="s">
        <v>257</v>
      </c>
      <c r="F120" s="161"/>
      <c r="G120" s="166"/>
      <c r="H120" s="252">
        <f t="shared" ref="H120:M120" si="33">H118-H119</f>
        <v>0</v>
      </c>
      <c r="I120" s="252">
        <f t="shared" si="33"/>
        <v>124.4136460554371</v>
      </c>
      <c r="J120" s="252">
        <f t="shared" si="33"/>
        <v>0</v>
      </c>
      <c r="K120" s="252">
        <f t="shared" si="33"/>
        <v>0</v>
      </c>
      <c r="L120" s="252">
        <f t="shared" si="33"/>
        <v>0</v>
      </c>
      <c r="M120" s="252">
        <f t="shared" si="33"/>
        <v>0</v>
      </c>
      <c r="N120" s="213"/>
      <c r="O120" s="213"/>
      <c r="P120" s="213"/>
      <c r="Q120" s="213"/>
      <c r="R120" s="213"/>
      <c r="S120" s="59"/>
      <c r="T120" s="270"/>
    </row>
    <row r="121" spans="1:20" s="58" customFormat="1" ht="16.5" customHeight="1">
      <c r="A121" s="103">
        <v>128</v>
      </c>
      <c r="B121" s="86"/>
      <c r="C121" s="217"/>
      <c r="D121" s="219"/>
      <c r="E121" s="219"/>
      <c r="F121" s="217"/>
      <c r="G121" s="169"/>
      <c r="H121" s="162"/>
      <c r="I121" s="162"/>
      <c r="J121" s="166"/>
      <c r="K121" s="166"/>
      <c r="L121" s="166"/>
      <c r="M121" s="162"/>
      <c r="N121" s="213"/>
      <c r="O121" s="216"/>
      <c r="P121" s="216"/>
      <c r="Q121" s="213"/>
      <c r="R121" s="213"/>
      <c r="S121" s="59"/>
      <c r="T121" s="270"/>
    </row>
    <row r="122" spans="1:20" s="102" customFormat="1" ht="30" customHeight="1">
      <c r="A122" s="103">
        <v>129</v>
      </c>
      <c r="B122" s="86"/>
      <c r="C122" s="151" t="s">
        <v>427</v>
      </c>
      <c r="D122" s="166"/>
      <c r="E122" s="161"/>
      <c r="F122" s="166"/>
      <c r="G122" s="166"/>
      <c r="H122" s="221"/>
      <c r="I122" s="221"/>
      <c r="J122" s="221"/>
      <c r="K122" s="221"/>
      <c r="L122" s="221"/>
      <c r="M122" s="221"/>
      <c r="N122" s="66"/>
      <c r="O122" s="66"/>
      <c r="P122" s="66"/>
      <c r="Q122" s="66"/>
      <c r="R122" s="66"/>
      <c r="S122" s="59"/>
      <c r="T122" s="270"/>
    </row>
    <row r="123" spans="1:20" s="52" customFormat="1" ht="15" customHeight="1">
      <c r="A123" s="103">
        <v>130</v>
      </c>
      <c r="B123" s="86"/>
      <c r="C123" s="217"/>
      <c r="D123" s="217"/>
      <c r="E123" s="166"/>
      <c r="F123" s="174" t="s">
        <v>528</v>
      </c>
      <c r="G123" s="166"/>
      <c r="H123" s="166"/>
      <c r="I123" s="166"/>
      <c r="J123" s="166"/>
      <c r="K123" s="166"/>
      <c r="L123" s="166"/>
      <c r="M123" s="166"/>
      <c r="N123" s="213"/>
      <c r="O123" s="213"/>
      <c r="P123" s="213"/>
      <c r="Q123" s="213"/>
      <c r="R123" s="213"/>
      <c r="S123" s="59"/>
      <c r="T123" s="270"/>
    </row>
    <row r="124" spans="1:20" s="52" customFormat="1" ht="15.75" customHeight="1">
      <c r="A124" s="103">
        <v>131</v>
      </c>
      <c r="B124" s="86"/>
      <c r="C124" s="217"/>
      <c r="D124" s="217"/>
      <c r="E124" s="166"/>
      <c r="F124" s="266" t="s">
        <v>684</v>
      </c>
      <c r="G124" s="166"/>
      <c r="H124" s="251">
        <v>195</v>
      </c>
      <c r="I124" s="296">
        <v>0</v>
      </c>
      <c r="J124" s="296">
        <v>0</v>
      </c>
      <c r="K124" s="296">
        <v>0</v>
      </c>
      <c r="L124" s="296">
        <v>0</v>
      </c>
      <c r="M124" s="296">
        <v>0</v>
      </c>
      <c r="N124" s="213"/>
      <c r="O124" s="213"/>
      <c r="P124" s="213"/>
      <c r="Q124" s="213"/>
      <c r="R124" s="213"/>
      <c r="S124" s="59"/>
      <c r="T124" s="270"/>
    </row>
    <row r="125" spans="1:20" s="52" customFormat="1" ht="24.75" customHeight="1">
      <c r="A125" s="103">
        <v>132</v>
      </c>
      <c r="B125" s="86"/>
      <c r="C125" s="217"/>
      <c r="D125" s="217"/>
      <c r="E125" s="166"/>
      <c r="F125" s="266" t="s">
        <v>685</v>
      </c>
      <c r="G125" s="166"/>
      <c r="H125" s="296">
        <v>460</v>
      </c>
      <c r="I125" s="296">
        <v>0</v>
      </c>
      <c r="J125" s="296">
        <v>0</v>
      </c>
      <c r="K125" s="296">
        <v>0</v>
      </c>
      <c r="L125" s="296">
        <v>0</v>
      </c>
      <c r="M125" s="296">
        <v>0</v>
      </c>
      <c r="N125" s="213"/>
      <c r="O125" s="213"/>
      <c r="P125" s="213"/>
      <c r="Q125" s="213"/>
      <c r="R125" s="213"/>
      <c r="S125" s="59"/>
      <c r="T125" s="270"/>
    </row>
    <row r="126" spans="1:20" s="52" customFormat="1" ht="24.75" customHeight="1">
      <c r="A126" s="103">
        <v>133</v>
      </c>
      <c r="B126" s="86"/>
      <c r="C126" s="217"/>
      <c r="D126" s="217"/>
      <c r="E126" s="166"/>
      <c r="F126" s="266" t="s">
        <v>686</v>
      </c>
      <c r="G126" s="166"/>
      <c r="H126" s="296">
        <v>1905.5</v>
      </c>
      <c r="I126" s="296">
        <v>0</v>
      </c>
      <c r="J126" s="296">
        <v>0</v>
      </c>
      <c r="K126" s="296">
        <v>0</v>
      </c>
      <c r="L126" s="296">
        <v>0</v>
      </c>
      <c r="M126" s="296">
        <v>0</v>
      </c>
      <c r="N126" s="213"/>
      <c r="O126" s="213"/>
      <c r="P126" s="213"/>
      <c r="Q126" s="213"/>
      <c r="R126" s="213"/>
      <c r="S126" s="59"/>
      <c r="T126" s="270"/>
    </row>
    <row r="127" spans="1:20" s="323" customFormat="1" ht="13.5" customHeight="1">
      <c r="A127" s="103"/>
      <c r="B127" s="86"/>
      <c r="C127" s="322"/>
      <c r="D127" s="322"/>
      <c r="E127" s="166"/>
      <c r="F127" s="266" t="s">
        <v>687</v>
      </c>
      <c r="G127" s="166"/>
      <c r="H127" s="296">
        <v>400</v>
      </c>
      <c r="I127" s="296">
        <v>0</v>
      </c>
      <c r="J127" s="296">
        <v>0</v>
      </c>
      <c r="K127" s="296">
        <v>0</v>
      </c>
      <c r="L127" s="296">
        <v>0</v>
      </c>
      <c r="M127" s="296">
        <v>0</v>
      </c>
      <c r="N127" s="213"/>
      <c r="O127" s="213"/>
      <c r="P127" s="213"/>
      <c r="Q127" s="213"/>
      <c r="R127" s="213"/>
      <c r="S127" s="59"/>
      <c r="T127" s="270"/>
    </row>
    <row r="128" spans="1:20" s="323" customFormat="1" ht="13.5" customHeight="1">
      <c r="A128" s="103"/>
      <c r="B128" s="86"/>
      <c r="C128" s="322"/>
      <c r="D128" s="322"/>
      <c r="E128" s="166"/>
      <c r="F128" s="266" t="s">
        <v>688</v>
      </c>
      <c r="G128" s="166"/>
      <c r="H128" s="296">
        <v>2380</v>
      </c>
      <c r="I128" s="296">
        <v>0</v>
      </c>
      <c r="J128" s="296">
        <v>0</v>
      </c>
      <c r="K128" s="296">
        <v>0</v>
      </c>
      <c r="L128" s="296">
        <v>0</v>
      </c>
      <c r="M128" s="296">
        <v>0</v>
      </c>
      <c r="N128" s="213"/>
      <c r="O128" s="213"/>
      <c r="P128" s="213"/>
      <c r="Q128" s="213"/>
      <c r="R128" s="213"/>
      <c r="S128" s="59"/>
      <c r="T128" s="270"/>
    </row>
    <row r="129" spans="1:20" s="323" customFormat="1" ht="14.25" customHeight="1">
      <c r="A129" s="103"/>
      <c r="B129" s="86"/>
      <c r="C129" s="322"/>
      <c r="D129" s="322"/>
      <c r="E129" s="166"/>
      <c r="F129" s="266" t="s">
        <v>689</v>
      </c>
      <c r="G129" s="166"/>
      <c r="H129" s="296">
        <v>500</v>
      </c>
      <c r="I129" s="296">
        <v>0</v>
      </c>
      <c r="J129" s="296">
        <v>0</v>
      </c>
      <c r="K129" s="296">
        <v>0</v>
      </c>
      <c r="L129" s="296">
        <v>0</v>
      </c>
      <c r="M129" s="296">
        <v>0</v>
      </c>
      <c r="N129" s="213"/>
      <c r="O129" s="213"/>
      <c r="P129" s="213"/>
      <c r="Q129" s="213"/>
      <c r="R129" s="213"/>
      <c r="S129" s="59"/>
      <c r="T129" s="270"/>
    </row>
    <row r="130" spans="1:20" s="323" customFormat="1" ht="15.75" customHeight="1">
      <c r="A130" s="103"/>
      <c r="B130" s="86"/>
      <c r="C130" s="322"/>
      <c r="D130" s="322"/>
      <c r="E130" s="166"/>
      <c r="F130" s="266" t="s">
        <v>690</v>
      </c>
      <c r="G130" s="166"/>
      <c r="H130" s="296">
        <v>0</v>
      </c>
      <c r="I130" s="296">
        <v>120</v>
      </c>
      <c r="J130" s="296">
        <v>100</v>
      </c>
      <c r="K130" s="296">
        <v>100</v>
      </c>
      <c r="L130" s="296">
        <v>0</v>
      </c>
      <c r="M130" s="296">
        <v>0</v>
      </c>
      <c r="N130" s="213"/>
      <c r="O130" s="213"/>
      <c r="P130" s="213"/>
      <c r="Q130" s="213"/>
      <c r="R130" s="213"/>
      <c r="S130" s="59"/>
      <c r="T130" s="270"/>
    </row>
    <row r="131" spans="1:20" s="323" customFormat="1" ht="14.25" customHeight="1">
      <c r="A131" s="103"/>
      <c r="B131" s="86"/>
      <c r="C131" s="322"/>
      <c r="D131" s="322"/>
      <c r="E131" s="166"/>
      <c r="F131" s="266" t="s">
        <v>691</v>
      </c>
      <c r="G131" s="166"/>
      <c r="H131" s="296">
        <v>0</v>
      </c>
      <c r="I131" s="296">
        <v>0</v>
      </c>
      <c r="J131" s="296">
        <v>150</v>
      </c>
      <c r="K131" s="296">
        <v>0</v>
      </c>
      <c r="L131" s="296">
        <v>0</v>
      </c>
      <c r="M131" s="296">
        <v>0</v>
      </c>
      <c r="N131" s="213"/>
      <c r="O131" s="213"/>
      <c r="P131" s="213"/>
      <c r="Q131" s="213"/>
      <c r="R131" s="213"/>
      <c r="S131" s="59"/>
      <c r="T131" s="270"/>
    </row>
    <row r="132" spans="1:20" s="323" customFormat="1" ht="15" customHeight="1">
      <c r="A132" s="103"/>
      <c r="B132" s="86"/>
      <c r="C132" s="322"/>
      <c r="D132" s="322"/>
      <c r="E132" s="166"/>
      <c r="F132" s="266" t="s">
        <v>692</v>
      </c>
      <c r="G132" s="166"/>
      <c r="H132" s="296">
        <v>0</v>
      </c>
      <c r="I132" s="296">
        <v>165</v>
      </c>
      <c r="J132" s="296">
        <v>0</v>
      </c>
      <c r="K132" s="296">
        <v>0</v>
      </c>
      <c r="L132" s="296">
        <v>0</v>
      </c>
      <c r="M132" s="296">
        <v>0</v>
      </c>
      <c r="N132" s="213"/>
      <c r="O132" s="213"/>
      <c r="P132" s="213"/>
      <c r="Q132" s="213"/>
      <c r="R132" s="213"/>
      <c r="S132" s="59"/>
      <c r="T132" s="270"/>
    </row>
    <row r="133" spans="1:20" s="323" customFormat="1" ht="16.5" customHeight="1">
      <c r="A133" s="103"/>
      <c r="B133" s="86"/>
      <c r="C133" s="322"/>
      <c r="D133" s="322"/>
      <c r="E133" s="166"/>
      <c r="F133" s="266" t="s">
        <v>693</v>
      </c>
      <c r="G133" s="166"/>
      <c r="H133" s="296">
        <v>0</v>
      </c>
      <c r="I133" s="296">
        <v>220</v>
      </c>
      <c r="J133" s="296">
        <v>200</v>
      </c>
      <c r="K133" s="296">
        <v>150</v>
      </c>
      <c r="L133" s="296">
        <v>0</v>
      </c>
      <c r="M133" s="296">
        <v>0</v>
      </c>
      <c r="N133" s="213"/>
      <c r="O133" s="213"/>
      <c r="P133" s="213"/>
      <c r="Q133" s="213"/>
      <c r="R133" s="213"/>
      <c r="S133" s="59"/>
      <c r="T133" s="270"/>
    </row>
    <row r="134" spans="1:20" s="323" customFormat="1" ht="14.25" customHeight="1">
      <c r="A134" s="103"/>
      <c r="B134" s="86"/>
      <c r="C134" s="322"/>
      <c r="D134" s="322"/>
      <c r="E134" s="166"/>
      <c r="F134" s="266" t="s">
        <v>694</v>
      </c>
      <c r="G134" s="166"/>
      <c r="H134" s="296">
        <v>0</v>
      </c>
      <c r="I134" s="296">
        <v>70</v>
      </c>
      <c r="J134" s="296">
        <v>60</v>
      </c>
      <c r="K134" s="296">
        <v>60</v>
      </c>
      <c r="L134" s="296">
        <v>60</v>
      </c>
      <c r="M134" s="296">
        <v>60</v>
      </c>
      <c r="N134" s="213"/>
      <c r="O134" s="213"/>
      <c r="P134" s="213"/>
      <c r="Q134" s="213"/>
      <c r="R134" s="213"/>
      <c r="S134" s="59"/>
      <c r="T134" s="270"/>
    </row>
    <row r="135" spans="1:20" s="306" customFormat="1" ht="15.75" customHeight="1">
      <c r="A135" s="319"/>
      <c r="B135" s="320"/>
      <c r="C135" s="321"/>
      <c r="D135" s="305"/>
      <c r="E135" s="166"/>
      <c r="F135" s="266" t="s">
        <v>695</v>
      </c>
      <c r="G135" s="166"/>
      <c r="H135" s="296">
        <v>0</v>
      </c>
      <c r="I135" s="296">
        <v>200</v>
      </c>
      <c r="J135" s="296">
        <v>180</v>
      </c>
      <c r="K135" s="296">
        <v>180</v>
      </c>
      <c r="L135" s="296">
        <v>180</v>
      </c>
      <c r="M135" s="296">
        <v>180</v>
      </c>
      <c r="N135" s="213"/>
      <c r="O135" s="213"/>
      <c r="P135" s="213"/>
      <c r="Q135" s="213"/>
      <c r="R135" s="213"/>
      <c r="S135" s="59"/>
      <c r="T135" s="270"/>
    </row>
    <row r="136" spans="1:20" s="52" customFormat="1" ht="16.5" customHeight="1">
      <c r="A136" s="103">
        <v>134</v>
      </c>
      <c r="B136" s="86"/>
      <c r="C136" s="217"/>
      <c r="D136" s="217"/>
      <c r="E136" s="166"/>
      <c r="F136" s="266" t="s">
        <v>696</v>
      </c>
      <c r="G136" s="166"/>
      <c r="H136" s="296">
        <v>0</v>
      </c>
      <c r="I136" s="296">
        <v>220</v>
      </c>
      <c r="J136" s="296">
        <v>200</v>
      </c>
      <c r="K136" s="296">
        <v>200</v>
      </c>
      <c r="L136" s="296">
        <v>100</v>
      </c>
      <c r="M136" s="296">
        <v>150</v>
      </c>
      <c r="N136" s="213"/>
      <c r="O136" s="213"/>
      <c r="P136" s="213"/>
      <c r="Q136" s="213"/>
      <c r="R136" s="213"/>
      <c r="S136" s="59"/>
      <c r="T136" s="270"/>
    </row>
    <row r="137" spans="1:20" s="49" customFormat="1" ht="15" customHeight="1">
      <c r="A137" s="103">
        <v>136</v>
      </c>
      <c r="B137" s="86"/>
      <c r="C137" s="217"/>
      <c r="D137" s="217"/>
      <c r="E137" s="169"/>
      <c r="F137" s="148" t="s">
        <v>255</v>
      </c>
      <c r="G137" s="169"/>
      <c r="H137" s="181"/>
      <c r="I137" s="181"/>
      <c r="J137" s="179"/>
      <c r="K137" s="179"/>
      <c r="L137" s="179"/>
      <c r="M137" s="181"/>
      <c r="N137" s="213"/>
      <c r="O137" s="216"/>
      <c r="P137" s="216"/>
      <c r="Q137" s="213"/>
      <c r="R137" s="213"/>
      <c r="S137" s="59"/>
      <c r="T137" s="270"/>
    </row>
    <row r="138" spans="1:20" s="52" customFormat="1" ht="15" customHeight="1" thickBot="1">
      <c r="A138" s="103">
        <v>137</v>
      </c>
      <c r="B138" s="86"/>
      <c r="C138" s="217"/>
      <c r="D138" s="217"/>
      <c r="E138" s="166"/>
      <c r="F138" s="166" t="s">
        <v>521</v>
      </c>
      <c r="G138" s="166"/>
      <c r="H138" s="251">
        <v>0</v>
      </c>
      <c r="I138" s="296">
        <v>0</v>
      </c>
      <c r="J138" s="296">
        <v>0</v>
      </c>
      <c r="K138" s="296">
        <v>0</v>
      </c>
      <c r="L138" s="296">
        <v>0</v>
      </c>
      <c r="M138" s="296">
        <v>0</v>
      </c>
      <c r="N138" s="213"/>
      <c r="O138" s="213"/>
      <c r="P138" s="213"/>
      <c r="Q138" s="213"/>
      <c r="R138" s="213"/>
      <c r="S138" s="59"/>
      <c r="T138" s="270"/>
    </row>
    <row r="139" spans="1:20" s="52" customFormat="1" ht="15" customHeight="1" thickBot="1">
      <c r="A139" s="103">
        <v>138</v>
      </c>
      <c r="B139" s="86"/>
      <c r="C139" s="217"/>
      <c r="D139" s="165"/>
      <c r="E139" s="161" t="s">
        <v>539</v>
      </c>
      <c r="F139" s="217"/>
      <c r="G139" s="166"/>
      <c r="H139" s="252">
        <f t="shared" ref="H139:M139" si="34">SUM(H124:H136,H138)</f>
        <v>5840.5</v>
      </c>
      <c r="I139" s="252">
        <f t="shared" si="34"/>
        <v>995</v>
      </c>
      <c r="J139" s="252">
        <f t="shared" si="34"/>
        <v>890</v>
      </c>
      <c r="K139" s="252">
        <f t="shared" si="34"/>
        <v>690</v>
      </c>
      <c r="L139" s="252">
        <f t="shared" si="34"/>
        <v>340</v>
      </c>
      <c r="M139" s="252">
        <f t="shared" si="34"/>
        <v>390</v>
      </c>
      <c r="N139" s="213"/>
      <c r="O139" s="213"/>
      <c r="P139" s="213"/>
      <c r="Q139" s="213"/>
      <c r="R139" s="213"/>
      <c r="S139" s="59"/>
      <c r="T139" s="270" t="s">
        <v>569</v>
      </c>
    </row>
    <row r="140" spans="1:20" s="106" customFormat="1" ht="15" customHeight="1" thickBot="1">
      <c r="A140" s="103">
        <v>139</v>
      </c>
      <c r="B140" s="86"/>
      <c r="C140" s="217"/>
      <c r="D140" s="165" t="s">
        <v>5</v>
      </c>
      <c r="E140" s="166"/>
      <c r="F140" s="217" t="s">
        <v>492</v>
      </c>
      <c r="G140" s="166"/>
      <c r="H140" s="251">
        <v>1137.6329392583577</v>
      </c>
      <c r="I140" s="296">
        <v>169.7228144989339</v>
      </c>
      <c r="J140" s="296">
        <v>201.26743648960741</v>
      </c>
      <c r="K140" s="296">
        <v>163.23092373282805</v>
      </c>
      <c r="L140" s="296">
        <v>72.482274043692982</v>
      </c>
      <c r="M140" s="296">
        <v>112.98723115423221</v>
      </c>
      <c r="N140" s="213"/>
      <c r="O140" s="213"/>
      <c r="P140" s="213"/>
      <c r="Q140" s="213"/>
      <c r="R140" s="213"/>
      <c r="S140" s="59"/>
      <c r="T140" s="270"/>
    </row>
    <row r="141" spans="1:20" s="106" customFormat="1" ht="15" customHeight="1" thickBot="1">
      <c r="A141" s="103">
        <v>140</v>
      </c>
      <c r="B141" s="86"/>
      <c r="C141" s="217"/>
      <c r="D141" s="217"/>
      <c r="E141" s="161" t="s">
        <v>494</v>
      </c>
      <c r="F141" s="161"/>
      <c r="G141" s="166"/>
      <c r="H141" s="252">
        <f t="shared" ref="H141:M141" si="35">H139-H140</f>
        <v>4702.8670607416425</v>
      </c>
      <c r="I141" s="252">
        <f t="shared" si="35"/>
        <v>825.27718550106613</v>
      </c>
      <c r="J141" s="252">
        <f t="shared" si="35"/>
        <v>688.73256351039254</v>
      </c>
      <c r="K141" s="252">
        <f t="shared" si="35"/>
        <v>526.76907626717195</v>
      </c>
      <c r="L141" s="252">
        <f t="shared" si="35"/>
        <v>267.517725956307</v>
      </c>
      <c r="M141" s="252">
        <f t="shared" si="35"/>
        <v>277.01276884576782</v>
      </c>
      <c r="N141" s="213"/>
      <c r="O141" s="213"/>
      <c r="P141" s="213"/>
      <c r="Q141" s="213"/>
      <c r="R141" s="213"/>
      <c r="S141" s="59"/>
      <c r="T141" s="270"/>
    </row>
    <row r="142" spans="1:20" s="128" customFormat="1" ht="15" customHeight="1">
      <c r="A142" s="103">
        <v>141</v>
      </c>
      <c r="B142" s="86"/>
      <c r="C142" s="217"/>
      <c r="D142" s="217"/>
      <c r="E142" s="161"/>
      <c r="F142" s="161"/>
      <c r="G142" s="166"/>
      <c r="H142" s="190"/>
      <c r="I142" s="190"/>
      <c r="J142" s="190"/>
      <c r="K142" s="190"/>
      <c r="L142" s="190"/>
      <c r="M142" s="190"/>
      <c r="N142" s="213"/>
      <c r="O142" s="213"/>
      <c r="P142" s="213"/>
      <c r="Q142" s="213"/>
      <c r="R142" s="213"/>
      <c r="S142" s="59"/>
      <c r="T142" s="270"/>
    </row>
    <row r="143" spans="1:20" s="52" customFormat="1" ht="30" customHeight="1">
      <c r="A143" s="103">
        <v>142</v>
      </c>
      <c r="B143" s="86"/>
      <c r="C143" s="151" t="s">
        <v>428</v>
      </c>
      <c r="D143" s="166"/>
      <c r="E143" s="161"/>
      <c r="F143" s="166"/>
      <c r="G143" s="166"/>
      <c r="H143" s="221"/>
      <c r="I143" s="221"/>
      <c r="J143" s="221"/>
      <c r="K143" s="221"/>
      <c r="L143" s="221"/>
      <c r="M143" s="221"/>
      <c r="N143" s="66"/>
      <c r="O143" s="66"/>
      <c r="P143" s="66"/>
      <c r="Q143" s="66"/>
      <c r="R143" s="66"/>
      <c r="S143" s="59"/>
      <c r="T143" s="270"/>
    </row>
    <row r="144" spans="1:20" s="52" customFormat="1" ht="15" customHeight="1">
      <c r="A144" s="103">
        <v>143</v>
      </c>
      <c r="B144" s="86"/>
      <c r="C144" s="217"/>
      <c r="D144" s="217"/>
      <c r="E144" s="166"/>
      <c r="F144" s="174" t="s">
        <v>528</v>
      </c>
      <c r="G144" s="166"/>
      <c r="H144" s="166"/>
      <c r="I144" s="166"/>
      <c r="J144" s="166"/>
      <c r="K144" s="166"/>
      <c r="L144" s="166"/>
      <c r="M144" s="166"/>
      <c r="N144" s="213"/>
      <c r="O144" s="213"/>
      <c r="P144" s="213"/>
      <c r="Q144" s="213"/>
      <c r="R144" s="213"/>
      <c r="S144" s="59"/>
      <c r="T144" s="270"/>
    </row>
    <row r="145" spans="1:20" s="52" customFormat="1" ht="15" customHeight="1">
      <c r="A145" s="103">
        <v>144</v>
      </c>
      <c r="B145" s="86"/>
      <c r="C145" s="217"/>
      <c r="D145" s="217"/>
      <c r="E145" s="166"/>
      <c r="F145" s="266" t="s">
        <v>683</v>
      </c>
      <c r="G145" s="166"/>
      <c r="H145" s="251">
        <v>0</v>
      </c>
      <c r="I145" s="296">
        <v>0</v>
      </c>
      <c r="J145" s="296">
        <v>0</v>
      </c>
      <c r="K145" s="296">
        <v>0</v>
      </c>
      <c r="L145" s="296">
        <v>0</v>
      </c>
      <c r="M145" s="296">
        <v>0</v>
      </c>
      <c r="N145" s="213"/>
      <c r="O145" s="213"/>
      <c r="P145" s="213"/>
      <c r="Q145" s="213"/>
      <c r="R145" s="213"/>
      <c r="S145" s="59"/>
      <c r="T145" s="270"/>
    </row>
    <row r="146" spans="1:20" s="52" customFormat="1" ht="13.5" customHeight="1">
      <c r="A146" s="103">
        <v>145</v>
      </c>
      <c r="B146" s="86"/>
      <c r="C146" s="217"/>
      <c r="D146" s="217"/>
      <c r="E146" s="166"/>
      <c r="F146" s="266" t="s">
        <v>683</v>
      </c>
      <c r="G146" s="166"/>
      <c r="H146" s="296">
        <v>0</v>
      </c>
      <c r="I146" s="296">
        <v>0</v>
      </c>
      <c r="J146" s="296">
        <v>0</v>
      </c>
      <c r="K146" s="296">
        <v>0</v>
      </c>
      <c r="L146" s="296">
        <v>0</v>
      </c>
      <c r="M146" s="296">
        <v>0</v>
      </c>
      <c r="N146" s="213"/>
      <c r="O146" s="213"/>
      <c r="P146" s="213"/>
      <c r="Q146" s="213"/>
      <c r="R146" s="213"/>
      <c r="S146" s="59"/>
      <c r="T146" s="270"/>
    </row>
    <row r="147" spans="1:20" s="52" customFormat="1" ht="15" customHeight="1">
      <c r="A147" s="103">
        <v>146</v>
      </c>
      <c r="B147" s="86"/>
      <c r="C147" s="217"/>
      <c r="D147" s="217"/>
      <c r="E147" s="166"/>
      <c r="F147" s="266" t="s">
        <v>683</v>
      </c>
      <c r="G147" s="166"/>
      <c r="H147" s="296">
        <v>0</v>
      </c>
      <c r="I147" s="296">
        <v>0</v>
      </c>
      <c r="J147" s="296">
        <v>0</v>
      </c>
      <c r="K147" s="296">
        <v>0</v>
      </c>
      <c r="L147" s="296">
        <v>0</v>
      </c>
      <c r="M147" s="296">
        <v>0</v>
      </c>
      <c r="N147" s="213"/>
      <c r="O147" s="213"/>
      <c r="P147" s="213"/>
      <c r="Q147" s="213"/>
      <c r="R147" s="213"/>
      <c r="S147" s="59"/>
      <c r="T147" s="270"/>
    </row>
    <row r="148" spans="1:20" s="52" customFormat="1" ht="15" customHeight="1">
      <c r="A148" s="103">
        <v>147</v>
      </c>
      <c r="B148" s="86"/>
      <c r="C148" s="217"/>
      <c r="D148" s="217"/>
      <c r="E148" s="166"/>
      <c r="F148" s="266" t="s">
        <v>683</v>
      </c>
      <c r="G148" s="166"/>
      <c r="H148" s="296">
        <v>0</v>
      </c>
      <c r="I148" s="296">
        <v>0</v>
      </c>
      <c r="J148" s="296">
        <v>0</v>
      </c>
      <c r="K148" s="296">
        <v>0</v>
      </c>
      <c r="L148" s="296">
        <v>0</v>
      </c>
      <c r="M148" s="296">
        <v>0</v>
      </c>
      <c r="N148" s="213"/>
      <c r="O148" s="213"/>
      <c r="P148" s="213"/>
      <c r="Q148" s="213"/>
      <c r="R148" s="213"/>
      <c r="S148" s="59"/>
      <c r="T148" s="270"/>
    </row>
    <row r="149" spans="1:20" s="52" customFormat="1" ht="15" customHeight="1">
      <c r="A149" s="103">
        <v>148</v>
      </c>
      <c r="B149" s="86"/>
      <c r="C149" s="217"/>
      <c r="D149" s="217"/>
      <c r="E149" s="166"/>
      <c r="F149" s="266" t="s">
        <v>683</v>
      </c>
      <c r="G149" s="166"/>
      <c r="H149" s="296">
        <v>0</v>
      </c>
      <c r="I149" s="296">
        <v>0</v>
      </c>
      <c r="J149" s="296">
        <v>0</v>
      </c>
      <c r="K149" s="296">
        <v>0</v>
      </c>
      <c r="L149" s="296">
        <v>0</v>
      </c>
      <c r="M149" s="296">
        <v>0</v>
      </c>
      <c r="N149" s="213"/>
      <c r="O149" s="213"/>
      <c r="P149" s="213"/>
      <c r="Q149" s="213"/>
      <c r="R149" s="213"/>
      <c r="S149" s="59"/>
      <c r="T149" s="270"/>
    </row>
    <row r="150" spans="1:20" s="49" customFormat="1" ht="15" customHeight="1">
      <c r="A150" s="103">
        <v>149</v>
      </c>
      <c r="B150" s="86"/>
      <c r="C150" s="217"/>
      <c r="D150" s="217"/>
      <c r="E150" s="169"/>
      <c r="F150" s="148" t="s">
        <v>255</v>
      </c>
      <c r="G150" s="169"/>
      <c r="H150" s="181"/>
      <c r="I150" s="181"/>
      <c r="J150" s="179"/>
      <c r="K150" s="179"/>
      <c r="L150" s="179"/>
      <c r="M150" s="181"/>
      <c r="N150" s="213"/>
      <c r="O150" s="216"/>
      <c r="P150" s="216"/>
      <c r="Q150" s="213"/>
      <c r="R150" s="213"/>
      <c r="S150" s="59"/>
      <c r="T150" s="270"/>
    </row>
    <row r="151" spans="1:20" s="52" customFormat="1" ht="15" customHeight="1" thickBot="1">
      <c r="A151" s="103">
        <v>150</v>
      </c>
      <c r="B151" s="86"/>
      <c r="C151" s="217"/>
      <c r="D151" s="217"/>
      <c r="E151" s="166"/>
      <c r="F151" s="166" t="s">
        <v>522</v>
      </c>
      <c r="G151" s="166"/>
      <c r="H151" s="251">
        <v>0</v>
      </c>
      <c r="I151" s="296">
        <v>0</v>
      </c>
      <c r="J151" s="296">
        <v>0</v>
      </c>
      <c r="K151" s="296">
        <v>0</v>
      </c>
      <c r="L151" s="296">
        <v>0</v>
      </c>
      <c r="M151" s="296">
        <v>0</v>
      </c>
      <c r="N151" s="213"/>
      <c r="O151" s="213"/>
      <c r="P151" s="213"/>
      <c r="Q151" s="213"/>
      <c r="R151" s="213"/>
      <c r="S151" s="59"/>
      <c r="T151" s="270"/>
    </row>
    <row r="152" spans="1:20" s="52" customFormat="1" ht="15" customHeight="1" thickBot="1">
      <c r="A152" s="103">
        <v>151</v>
      </c>
      <c r="B152" s="86"/>
      <c r="C152" s="217"/>
      <c r="D152" s="165"/>
      <c r="E152" s="161" t="s">
        <v>540</v>
      </c>
      <c r="F152" s="217"/>
      <c r="G152" s="166"/>
      <c r="H152" s="252">
        <f t="shared" ref="H152:M152" si="36">SUM(H145:H149,H151)</f>
        <v>0</v>
      </c>
      <c r="I152" s="252">
        <f t="shared" si="36"/>
        <v>0</v>
      </c>
      <c r="J152" s="252">
        <f t="shared" si="36"/>
        <v>0</v>
      </c>
      <c r="K152" s="252">
        <f t="shared" si="36"/>
        <v>0</v>
      </c>
      <c r="L152" s="252">
        <f t="shared" si="36"/>
        <v>0</v>
      </c>
      <c r="M152" s="252">
        <f t="shared" si="36"/>
        <v>0</v>
      </c>
      <c r="N152" s="213"/>
      <c r="O152" s="213"/>
      <c r="P152" s="213"/>
      <c r="Q152" s="213"/>
      <c r="R152" s="213"/>
      <c r="S152" s="59"/>
      <c r="T152" s="270" t="s">
        <v>570</v>
      </c>
    </row>
    <row r="153" spans="1:20" s="106" customFormat="1" ht="15" customHeight="1" thickBot="1">
      <c r="A153" s="103">
        <v>152</v>
      </c>
      <c r="B153" s="86"/>
      <c r="C153" s="217"/>
      <c r="D153" s="165" t="s">
        <v>5</v>
      </c>
      <c r="E153" s="166"/>
      <c r="F153" s="217" t="s">
        <v>503</v>
      </c>
      <c r="G153" s="166"/>
      <c r="H153" s="251">
        <v>0</v>
      </c>
      <c r="I153" s="296">
        <v>0</v>
      </c>
      <c r="J153" s="296">
        <v>0</v>
      </c>
      <c r="K153" s="296">
        <v>0</v>
      </c>
      <c r="L153" s="296">
        <v>0</v>
      </c>
      <c r="M153" s="296">
        <v>0</v>
      </c>
      <c r="N153" s="213"/>
      <c r="O153" s="213"/>
      <c r="P153" s="213"/>
      <c r="Q153" s="213"/>
      <c r="R153" s="213"/>
      <c r="S153" s="59"/>
      <c r="T153" s="270"/>
    </row>
    <row r="154" spans="1:20" s="106" customFormat="1" ht="15" customHeight="1" thickBot="1">
      <c r="A154" s="103">
        <v>153</v>
      </c>
      <c r="B154" s="86"/>
      <c r="C154" s="217"/>
      <c r="D154" s="217"/>
      <c r="E154" s="161" t="s">
        <v>495</v>
      </c>
      <c r="F154" s="161"/>
      <c r="G154" s="166"/>
      <c r="H154" s="252">
        <f t="shared" ref="H154:M154" si="37">H152-H153</f>
        <v>0</v>
      </c>
      <c r="I154" s="252">
        <f t="shared" si="37"/>
        <v>0</v>
      </c>
      <c r="J154" s="252">
        <f t="shared" si="37"/>
        <v>0</v>
      </c>
      <c r="K154" s="252">
        <f t="shared" si="37"/>
        <v>0</v>
      </c>
      <c r="L154" s="252">
        <f t="shared" si="37"/>
        <v>0</v>
      </c>
      <c r="M154" s="252">
        <f t="shared" si="37"/>
        <v>0</v>
      </c>
      <c r="N154" s="213"/>
      <c r="O154" s="213"/>
      <c r="P154" s="213"/>
      <c r="Q154" s="213"/>
      <c r="R154" s="213"/>
      <c r="S154" s="59"/>
      <c r="T154" s="270"/>
    </row>
    <row r="155" spans="1:20" s="128" customFormat="1" ht="15" customHeight="1">
      <c r="A155" s="103"/>
      <c r="B155" s="86"/>
      <c r="C155" s="217"/>
      <c r="D155" s="217"/>
      <c r="E155" s="161"/>
      <c r="F155" s="161"/>
      <c r="G155" s="166"/>
      <c r="H155" s="190"/>
      <c r="I155" s="190"/>
      <c r="J155" s="190"/>
      <c r="K155" s="190"/>
      <c r="L155" s="190"/>
      <c r="M155" s="190"/>
      <c r="N155" s="213"/>
      <c r="O155" s="213"/>
      <c r="P155" s="213"/>
      <c r="Q155" s="213"/>
      <c r="R155" s="213"/>
      <c r="S155" s="59"/>
      <c r="T155" s="270"/>
    </row>
    <row r="156" spans="1:20" s="128" customFormat="1" ht="18.75" customHeight="1">
      <c r="A156" s="103">
        <v>161</v>
      </c>
      <c r="B156" s="149"/>
      <c r="C156" s="166"/>
      <c r="D156" s="166"/>
      <c r="E156" s="166"/>
      <c r="F156" s="166"/>
      <c r="G156" s="221"/>
      <c r="H156" s="227"/>
      <c r="I156" s="186"/>
      <c r="J156" s="186"/>
      <c r="K156" s="186"/>
      <c r="L156" s="186"/>
      <c r="M156" s="186"/>
      <c r="N156" s="66"/>
      <c r="O156" s="213"/>
      <c r="P156" s="213"/>
      <c r="Q156" s="213"/>
      <c r="R156" s="213"/>
      <c r="S156" s="59"/>
      <c r="T156" s="270"/>
    </row>
    <row r="157" spans="1:20" s="128" customFormat="1" ht="18.75" customHeight="1">
      <c r="A157" s="103">
        <v>162</v>
      </c>
      <c r="B157" s="149"/>
      <c r="C157" s="166"/>
      <c r="D157" s="166"/>
      <c r="E157" s="166"/>
      <c r="F157" s="166"/>
      <c r="G157" s="166"/>
      <c r="H157" s="225" t="s">
        <v>245</v>
      </c>
      <c r="I157" s="225" t="s">
        <v>467</v>
      </c>
      <c r="J157" s="225" t="s">
        <v>468</v>
      </c>
      <c r="K157" s="225" t="s">
        <v>469</v>
      </c>
      <c r="L157" s="225" t="s">
        <v>470</v>
      </c>
      <c r="M157" s="225" t="s">
        <v>471</v>
      </c>
      <c r="N157" s="66"/>
      <c r="O157" s="213"/>
      <c r="P157" s="213"/>
      <c r="Q157" s="213"/>
      <c r="R157" s="213"/>
      <c r="S157" s="59"/>
      <c r="T157" s="270"/>
    </row>
    <row r="158" spans="1:20" s="52" customFormat="1" ht="30" customHeight="1">
      <c r="A158" s="103">
        <v>163</v>
      </c>
      <c r="B158" s="86"/>
      <c r="C158" s="151" t="s">
        <v>429</v>
      </c>
      <c r="D158" s="166"/>
      <c r="E158" s="161"/>
      <c r="F158" s="166"/>
      <c r="G158" s="280" t="str">
        <f>IF(ISNUMBER(CoverSheet!$C$12),"for year ended","")</f>
        <v>for year ended</v>
      </c>
      <c r="H158" s="222">
        <f>IF(ISNUMBER(CoverSheet!$C$12),DATE(YEAR(CoverSheet!$C$12),MONTH(CoverSheet!$C$12),DAY(CoverSheet!$C$12))-1,"")</f>
        <v>41729</v>
      </c>
      <c r="I158" s="222">
        <f>IF(ISNUMBER(CoverSheet!$C$12),DATE(YEAR(CoverSheet!$C$12)+1,MONTH(CoverSheet!$C$12),DAY(CoverSheet!$C$12))-1,"")</f>
        <v>42094</v>
      </c>
      <c r="J158" s="222">
        <f>IF(ISNUMBER(CoverSheet!$C$12),DATE(YEAR(CoverSheet!$C$12)+2,MONTH(CoverSheet!$C$12),DAY(CoverSheet!$C$12))-1,"")</f>
        <v>42460</v>
      </c>
      <c r="K158" s="222">
        <f>IF(ISNUMBER(CoverSheet!$C$12),DATE(YEAR(CoverSheet!$C$12)+3,MONTH(CoverSheet!$C$12),DAY(CoverSheet!$C$12))-1,"")</f>
        <v>42825</v>
      </c>
      <c r="L158" s="222">
        <f>IF(ISNUMBER(CoverSheet!$C$12),DATE(YEAR(CoverSheet!$C$12)+4,MONTH(CoverSheet!$C$12),DAY(CoverSheet!$C$12))-1,"")</f>
        <v>43190</v>
      </c>
      <c r="M158" s="222">
        <f>IF(ISNUMBER(CoverSheet!$C$12),DATE(YEAR(CoverSheet!$C$12)+5,MONTH(CoverSheet!$C$12),DAY(CoverSheet!$C$12))-1,"")</f>
        <v>43555</v>
      </c>
      <c r="N158" s="66"/>
      <c r="O158" s="66"/>
      <c r="P158" s="66"/>
      <c r="Q158" s="66"/>
      <c r="R158" s="66"/>
      <c r="S158" s="59"/>
      <c r="T158" s="270"/>
    </row>
    <row r="159" spans="1:20" s="52" customFormat="1" ht="15" customHeight="1">
      <c r="A159" s="103">
        <v>164</v>
      </c>
      <c r="B159" s="86"/>
      <c r="C159" s="217"/>
      <c r="D159" s="217"/>
      <c r="E159" s="166"/>
      <c r="F159" s="174" t="s">
        <v>528</v>
      </c>
      <c r="G159" s="166"/>
      <c r="H159" s="196" t="s">
        <v>486</v>
      </c>
      <c r="I159" s="166"/>
      <c r="J159" s="166"/>
      <c r="K159" s="166"/>
      <c r="L159" s="166"/>
      <c r="M159" s="166"/>
      <c r="N159" s="213"/>
      <c r="O159" s="213"/>
      <c r="P159" s="213"/>
      <c r="Q159" s="213"/>
      <c r="R159" s="213"/>
      <c r="S159" s="59"/>
      <c r="T159" s="270"/>
    </row>
    <row r="160" spans="1:20" s="52" customFormat="1" ht="15" customHeight="1">
      <c r="A160" s="103">
        <v>165</v>
      </c>
      <c r="B160" s="86"/>
      <c r="C160" s="217"/>
      <c r="D160" s="217"/>
      <c r="E160" s="166"/>
      <c r="F160" s="266" t="s">
        <v>697</v>
      </c>
      <c r="G160" s="166"/>
      <c r="H160" s="251">
        <v>0</v>
      </c>
      <c r="I160" s="296">
        <v>120</v>
      </c>
      <c r="J160" s="296">
        <v>100</v>
      </c>
      <c r="K160" s="296">
        <v>0</v>
      </c>
      <c r="L160" s="296">
        <v>0</v>
      </c>
      <c r="M160" s="296">
        <v>0</v>
      </c>
      <c r="N160" s="213"/>
      <c r="O160" s="213"/>
      <c r="P160" s="213"/>
      <c r="Q160" s="213"/>
      <c r="R160" s="213"/>
      <c r="S160" s="59"/>
      <c r="T160" s="270"/>
    </row>
    <row r="161" spans="1:20" s="52" customFormat="1" ht="15" customHeight="1">
      <c r="A161" s="103">
        <v>166</v>
      </c>
      <c r="B161" s="86"/>
      <c r="C161" s="217"/>
      <c r="D161" s="217"/>
      <c r="E161" s="166"/>
      <c r="F161" s="266" t="s">
        <v>698</v>
      </c>
      <c r="G161" s="166"/>
      <c r="H161" s="296">
        <v>0</v>
      </c>
      <c r="I161" s="296">
        <v>330</v>
      </c>
      <c r="J161" s="296">
        <v>150</v>
      </c>
      <c r="K161" s="296">
        <v>100</v>
      </c>
      <c r="L161" s="296">
        <v>100</v>
      </c>
      <c r="M161" s="296">
        <v>100</v>
      </c>
      <c r="N161" s="213"/>
      <c r="O161" s="213"/>
      <c r="P161" s="213"/>
      <c r="Q161" s="213"/>
      <c r="R161" s="213"/>
      <c r="S161" s="59"/>
      <c r="T161" s="270"/>
    </row>
    <row r="162" spans="1:20" s="52" customFormat="1" ht="15" customHeight="1">
      <c r="A162" s="103">
        <v>167</v>
      </c>
      <c r="B162" s="86"/>
      <c r="C162" s="217"/>
      <c r="D162" s="217"/>
      <c r="E162" s="166"/>
      <c r="F162" s="266" t="s">
        <v>699</v>
      </c>
      <c r="G162" s="166"/>
      <c r="H162" s="296">
        <v>0</v>
      </c>
      <c r="I162" s="296">
        <v>220</v>
      </c>
      <c r="J162" s="296">
        <v>0</v>
      </c>
      <c r="K162" s="296">
        <v>0</v>
      </c>
      <c r="L162" s="296">
        <v>0</v>
      </c>
      <c r="M162" s="296">
        <v>0</v>
      </c>
      <c r="N162" s="213"/>
      <c r="O162" s="213"/>
      <c r="P162" s="213"/>
      <c r="Q162" s="213"/>
      <c r="R162" s="213"/>
      <c r="S162" s="59"/>
      <c r="T162" s="270"/>
    </row>
    <row r="163" spans="1:20" s="52" customFormat="1" ht="27" customHeight="1">
      <c r="A163" s="103">
        <v>168</v>
      </c>
      <c r="B163" s="86"/>
      <c r="C163" s="217"/>
      <c r="D163" s="217"/>
      <c r="E163" s="166"/>
      <c r="F163" s="266" t="s">
        <v>700</v>
      </c>
      <c r="G163" s="166"/>
      <c r="H163" s="296">
        <v>0</v>
      </c>
      <c r="I163" s="296">
        <v>200</v>
      </c>
      <c r="J163" s="296">
        <v>100</v>
      </c>
      <c r="K163" s="296">
        <v>100</v>
      </c>
      <c r="L163" s="296">
        <v>0</v>
      </c>
      <c r="M163" s="296">
        <v>0</v>
      </c>
      <c r="N163" s="213"/>
      <c r="O163" s="213"/>
      <c r="P163" s="213"/>
      <c r="Q163" s="213"/>
      <c r="R163" s="213"/>
      <c r="S163" s="59"/>
      <c r="T163" s="270"/>
    </row>
    <row r="164" spans="1:20" s="52" customFormat="1" ht="15" customHeight="1">
      <c r="A164" s="103">
        <v>169</v>
      </c>
      <c r="B164" s="86"/>
      <c r="C164" s="217"/>
      <c r="D164" s="217"/>
      <c r="E164" s="166"/>
      <c r="F164" s="266">
        <v>0</v>
      </c>
      <c r="G164" s="166"/>
      <c r="H164" s="296">
        <v>0</v>
      </c>
      <c r="I164" s="296">
        <v>0</v>
      </c>
      <c r="J164" s="296">
        <v>0</v>
      </c>
      <c r="K164" s="296">
        <v>0</v>
      </c>
      <c r="L164" s="296">
        <v>0</v>
      </c>
      <c r="M164" s="296">
        <v>0</v>
      </c>
      <c r="N164" s="213"/>
      <c r="O164" s="213"/>
      <c r="P164" s="213"/>
      <c r="Q164" s="213"/>
      <c r="R164" s="213"/>
      <c r="S164" s="59"/>
      <c r="T164" s="270"/>
    </row>
    <row r="165" spans="1:20" s="49" customFormat="1" ht="15" customHeight="1">
      <c r="A165" s="103">
        <v>170</v>
      </c>
      <c r="B165" s="86"/>
      <c r="C165" s="217"/>
      <c r="D165" s="217"/>
      <c r="E165" s="169"/>
      <c r="F165" s="148" t="s">
        <v>255</v>
      </c>
      <c r="G165" s="169"/>
      <c r="H165" s="181"/>
      <c r="I165" s="181"/>
      <c r="J165" s="179"/>
      <c r="K165" s="179"/>
      <c r="L165" s="179"/>
      <c r="M165" s="181"/>
      <c r="N165" s="213"/>
      <c r="O165" s="216"/>
      <c r="P165" s="216"/>
      <c r="Q165" s="213"/>
      <c r="R165" s="213"/>
      <c r="S165" s="59"/>
      <c r="T165" s="270"/>
    </row>
    <row r="166" spans="1:20" s="52" customFormat="1" ht="15" customHeight="1" thickBot="1">
      <c r="A166" s="103">
        <v>171</v>
      </c>
      <c r="B166" s="86"/>
      <c r="C166" s="217"/>
      <c r="D166" s="217"/>
      <c r="E166" s="166"/>
      <c r="F166" s="166" t="s">
        <v>523</v>
      </c>
      <c r="G166" s="166"/>
      <c r="H166" s="251">
        <v>0</v>
      </c>
      <c r="I166" s="296">
        <v>0</v>
      </c>
      <c r="J166" s="296">
        <v>0</v>
      </c>
      <c r="K166" s="296">
        <v>0</v>
      </c>
      <c r="L166" s="296">
        <v>0</v>
      </c>
      <c r="M166" s="296">
        <v>0</v>
      </c>
      <c r="N166" s="213"/>
      <c r="O166" s="213"/>
      <c r="P166" s="213"/>
      <c r="Q166" s="213"/>
      <c r="R166" s="213"/>
      <c r="S166" s="59"/>
      <c r="T166" s="270"/>
    </row>
    <row r="167" spans="1:20" s="52" customFormat="1" ht="15" customHeight="1" thickBot="1">
      <c r="A167" s="103">
        <v>172</v>
      </c>
      <c r="B167" s="86"/>
      <c r="C167" s="217"/>
      <c r="D167" s="165"/>
      <c r="E167" s="161" t="s">
        <v>541</v>
      </c>
      <c r="F167" s="217"/>
      <c r="G167" s="166"/>
      <c r="H167" s="252">
        <f t="shared" ref="H167:M167" si="38">SUM(H160:H164,H166)</f>
        <v>0</v>
      </c>
      <c r="I167" s="252">
        <f t="shared" si="38"/>
        <v>870</v>
      </c>
      <c r="J167" s="252">
        <f t="shared" si="38"/>
        <v>350</v>
      </c>
      <c r="K167" s="252">
        <f t="shared" si="38"/>
        <v>200</v>
      </c>
      <c r="L167" s="252">
        <f t="shared" si="38"/>
        <v>100</v>
      </c>
      <c r="M167" s="252">
        <f t="shared" si="38"/>
        <v>100</v>
      </c>
      <c r="N167" s="213"/>
      <c r="O167" s="213"/>
      <c r="P167" s="213"/>
      <c r="Q167" s="213"/>
      <c r="R167" s="213"/>
      <c r="S167" s="59"/>
      <c r="T167" s="270" t="s">
        <v>571</v>
      </c>
    </row>
    <row r="168" spans="1:20" s="106" customFormat="1" ht="15" customHeight="1" thickBot="1">
      <c r="A168" s="103">
        <v>173</v>
      </c>
      <c r="B168" s="86"/>
      <c r="C168" s="217"/>
      <c r="D168" s="165" t="s">
        <v>5</v>
      </c>
      <c r="E168" s="166"/>
      <c r="F168" s="217" t="s">
        <v>493</v>
      </c>
      <c r="G168" s="166"/>
      <c r="H168" s="251">
        <v>0</v>
      </c>
      <c r="I168" s="296">
        <v>148.4008528784648</v>
      </c>
      <c r="J168" s="296">
        <v>79.150115473441119</v>
      </c>
      <c r="K168" s="296">
        <v>47.313311226906684</v>
      </c>
      <c r="L168" s="296">
        <v>21.318315895203821</v>
      </c>
      <c r="M168" s="296">
        <v>28.971084911341592</v>
      </c>
      <c r="N168" s="213"/>
      <c r="O168" s="213"/>
      <c r="P168" s="213"/>
      <c r="Q168" s="213"/>
      <c r="R168" s="213"/>
      <c r="S168" s="59"/>
      <c r="T168" s="270"/>
    </row>
    <row r="169" spans="1:20" s="106" customFormat="1" ht="15" customHeight="1" thickBot="1">
      <c r="A169" s="103">
        <v>174</v>
      </c>
      <c r="B169" s="86"/>
      <c r="C169" s="217"/>
      <c r="D169" s="217"/>
      <c r="E169" s="161" t="s">
        <v>496</v>
      </c>
      <c r="F169" s="161"/>
      <c r="G169" s="166"/>
      <c r="H169" s="252">
        <f t="shared" ref="H169:M169" si="39">H167-H168</f>
        <v>0</v>
      </c>
      <c r="I169" s="252">
        <f t="shared" si="39"/>
        <v>721.59914712153522</v>
      </c>
      <c r="J169" s="252">
        <f t="shared" si="39"/>
        <v>270.84988452655887</v>
      </c>
      <c r="K169" s="252">
        <f t="shared" si="39"/>
        <v>152.68668877309332</v>
      </c>
      <c r="L169" s="252">
        <f t="shared" si="39"/>
        <v>78.681684104796176</v>
      </c>
      <c r="M169" s="252">
        <f t="shared" si="39"/>
        <v>71.028915088658408</v>
      </c>
      <c r="N169" s="213"/>
      <c r="O169" s="213"/>
      <c r="P169" s="213"/>
      <c r="Q169" s="213"/>
      <c r="R169" s="213"/>
      <c r="S169" s="59"/>
      <c r="T169" s="270"/>
    </row>
    <row r="170" spans="1:20" s="43" customFormat="1">
      <c r="A170" s="103">
        <v>175</v>
      </c>
      <c r="B170" s="86"/>
      <c r="C170" s="217"/>
      <c r="D170" s="217"/>
      <c r="E170" s="166"/>
      <c r="F170" s="166"/>
      <c r="G170" s="166"/>
      <c r="H170" s="166"/>
      <c r="I170" s="166"/>
      <c r="J170" s="166"/>
      <c r="K170" s="166"/>
      <c r="L170" s="166"/>
      <c r="M170" s="166"/>
      <c r="N170" s="213"/>
      <c r="O170" s="213"/>
      <c r="P170" s="213"/>
      <c r="Q170" s="213"/>
      <c r="R170" s="213"/>
      <c r="S170" s="59"/>
      <c r="T170" s="270"/>
    </row>
    <row r="171" spans="1:20" s="43" customFormat="1">
      <c r="A171" s="103">
        <v>176</v>
      </c>
      <c r="B171" s="86"/>
      <c r="C171" s="217"/>
      <c r="D171" s="217"/>
      <c r="E171" s="166"/>
      <c r="F171" s="166"/>
      <c r="G171" s="166"/>
      <c r="H171" s="166"/>
      <c r="I171" s="166"/>
      <c r="J171" s="166"/>
      <c r="K171" s="166"/>
      <c r="L171" s="166"/>
      <c r="M171" s="166"/>
      <c r="N171" s="213"/>
      <c r="O171" s="213"/>
      <c r="P171" s="213"/>
      <c r="Q171" s="213"/>
      <c r="R171" s="68"/>
      <c r="S171" s="59"/>
      <c r="T171" s="271"/>
    </row>
    <row r="172" spans="1:20" s="52" customFormat="1">
      <c r="A172" s="103">
        <v>177</v>
      </c>
      <c r="B172" s="86"/>
      <c r="C172" s="166"/>
      <c r="D172" s="166"/>
      <c r="E172" s="166"/>
      <c r="F172" s="166"/>
      <c r="G172" s="166"/>
      <c r="H172" s="227"/>
      <c r="I172" s="186"/>
      <c r="J172" s="186"/>
      <c r="K172" s="186"/>
      <c r="L172" s="186"/>
      <c r="M172" s="186"/>
      <c r="N172" s="66"/>
      <c r="O172" s="66"/>
      <c r="P172" s="66"/>
      <c r="Q172" s="66"/>
      <c r="R172" s="66"/>
      <c r="S172" s="59"/>
      <c r="T172" s="270"/>
    </row>
    <row r="173" spans="1:20" s="52" customFormat="1" ht="24" customHeight="1">
      <c r="A173" s="103">
        <v>178</v>
      </c>
      <c r="B173" s="86"/>
      <c r="C173" s="151" t="s">
        <v>466</v>
      </c>
      <c r="D173" s="166"/>
      <c r="E173" s="166"/>
      <c r="F173" s="166"/>
      <c r="G173" s="166"/>
      <c r="H173" s="227"/>
      <c r="I173" s="186"/>
      <c r="J173" s="186"/>
      <c r="K173" s="186"/>
      <c r="L173" s="186"/>
      <c r="M173" s="186"/>
      <c r="N173" s="66"/>
      <c r="O173" s="66"/>
      <c r="P173" s="66"/>
      <c r="Q173" s="66"/>
      <c r="R173" s="66"/>
      <c r="S173" s="59"/>
      <c r="T173" s="270"/>
    </row>
    <row r="174" spans="1:20" ht="15" customHeight="1">
      <c r="A174" s="103">
        <v>179</v>
      </c>
      <c r="B174" s="86"/>
      <c r="C174" s="217"/>
      <c r="D174" s="219" t="s">
        <v>59</v>
      </c>
      <c r="E174" s="217"/>
      <c r="F174" s="166"/>
      <c r="G174" s="279"/>
      <c r="H174" s="195"/>
      <c r="I174" s="195"/>
      <c r="J174" s="195"/>
      <c r="K174" s="195"/>
      <c r="L174" s="195"/>
      <c r="M174" s="195"/>
      <c r="N174" s="213"/>
      <c r="O174" s="213"/>
      <c r="P174" s="213"/>
      <c r="Q174" s="213"/>
      <c r="R174" s="213"/>
      <c r="S174" s="59"/>
      <c r="T174" s="270"/>
    </row>
    <row r="175" spans="1:20" s="52" customFormat="1" ht="15" customHeight="1">
      <c r="A175" s="103">
        <v>180</v>
      </c>
      <c r="B175" s="86"/>
      <c r="C175" s="217"/>
      <c r="D175" s="217"/>
      <c r="E175" s="166"/>
      <c r="F175" s="174" t="s">
        <v>528</v>
      </c>
      <c r="G175" s="279"/>
      <c r="H175" s="196"/>
      <c r="I175" s="166"/>
      <c r="J175" s="166"/>
      <c r="K175" s="166"/>
      <c r="L175" s="166"/>
      <c r="M175" s="220"/>
      <c r="N175" s="213"/>
      <c r="O175" s="213"/>
      <c r="P175" s="213"/>
      <c r="Q175" s="213"/>
      <c r="R175" s="213"/>
      <c r="S175" s="59"/>
      <c r="T175" s="270"/>
    </row>
    <row r="176" spans="1:20" s="52" customFormat="1" ht="15" customHeight="1">
      <c r="A176" s="103">
        <v>181</v>
      </c>
      <c r="B176" s="86"/>
      <c r="C176" s="217"/>
      <c r="D176" s="217"/>
      <c r="E176" s="166"/>
      <c r="F176" s="266" t="s">
        <v>701</v>
      </c>
      <c r="G176" s="166"/>
      <c r="H176" s="251">
        <v>500.00000000000006</v>
      </c>
      <c r="I176" s="296">
        <v>500.00000000000006</v>
      </c>
      <c r="J176" s="296">
        <v>500</v>
      </c>
      <c r="K176" s="296">
        <v>500</v>
      </c>
      <c r="L176" s="296">
        <v>150</v>
      </c>
      <c r="M176" s="296">
        <v>150</v>
      </c>
      <c r="N176" s="213"/>
      <c r="O176" s="213"/>
      <c r="P176" s="213"/>
      <c r="Q176" s="213"/>
      <c r="R176" s="213"/>
      <c r="S176" s="59"/>
      <c r="T176" s="270"/>
    </row>
    <row r="177" spans="1:20" s="52" customFormat="1" ht="15" customHeight="1">
      <c r="A177" s="103">
        <v>182</v>
      </c>
      <c r="B177" s="86"/>
      <c r="C177" s="217"/>
      <c r="D177" s="217"/>
      <c r="E177" s="166"/>
      <c r="F177" s="266" t="s">
        <v>702</v>
      </c>
      <c r="G177" s="166"/>
      <c r="H177" s="296">
        <v>75</v>
      </c>
      <c r="I177" s="296">
        <v>106.61199999999999</v>
      </c>
      <c r="J177" s="296">
        <v>156.61199999999999</v>
      </c>
      <c r="K177" s="296">
        <v>106.61199999999998</v>
      </c>
      <c r="L177" s="296">
        <v>131.61199999999999</v>
      </c>
      <c r="M177" s="296">
        <v>106.61199999999999</v>
      </c>
      <c r="N177" s="213"/>
      <c r="O177" s="213"/>
      <c r="P177" s="213"/>
      <c r="Q177" s="213"/>
      <c r="R177" s="213"/>
      <c r="S177" s="59"/>
      <c r="T177" s="270"/>
    </row>
    <row r="178" spans="1:20" s="52" customFormat="1" ht="15" customHeight="1">
      <c r="A178" s="103">
        <v>183</v>
      </c>
      <c r="B178" s="86"/>
      <c r="C178" s="217"/>
      <c r="D178" s="217"/>
      <c r="E178" s="166"/>
      <c r="F178" s="266" t="s">
        <v>703</v>
      </c>
      <c r="G178" s="166"/>
      <c r="H178" s="296">
        <v>225</v>
      </c>
      <c r="I178" s="296">
        <v>135</v>
      </c>
      <c r="J178" s="296">
        <v>90</v>
      </c>
      <c r="K178" s="296">
        <v>90</v>
      </c>
      <c r="L178" s="296">
        <v>90</v>
      </c>
      <c r="M178" s="296">
        <v>90</v>
      </c>
      <c r="N178" s="213"/>
      <c r="O178" s="213"/>
      <c r="P178" s="213"/>
      <c r="Q178" s="213"/>
      <c r="R178" s="213"/>
      <c r="S178" s="59"/>
      <c r="T178" s="270"/>
    </row>
    <row r="179" spans="1:20" s="52" customFormat="1" ht="15" customHeight="1">
      <c r="A179" s="103">
        <v>184</v>
      </c>
      <c r="B179" s="86"/>
      <c r="C179" s="217"/>
      <c r="D179" s="217"/>
      <c r="E179" s="166"/>
      <c r="F179" s="266" t="s">
        <v>683</v>
      </c>
      <c r="G179" s="166"/>
      <c r="H179" s="296">
        <v>0</v>
      </c>
      <c r="I179" s="296">
        <v>0</v>
      </c>
      <c r="J179" s="296">
        <v>0</v>
      </c>
      <c r="K179" s="296">
        <v>0</v>
      </c>
      <c r="L179" s="296">
        <v>0</v>
      </c>
      <c r="M179" s="296">
        <v>0</v>
      </c>
      <c r="N179" s="213"/>
      <c r="O179" s="213"/>
      <c r="P179" s="213"/>
      <c r="Q179" s="213"/>
      <c r="R179" s="213"/>
      <c r="S179" s="59"/>
      <c r="T179" s="270"/>
    </row>
    <row r="180" spans="1:20" s="52" customFormat="1" ht="15" customHeight="1">
      <c r="A180" s="103">
        <v>185</v>
      </c>
      <c r="B180" s="86"/>
      <c r="C180" s="217"/>
      <c r="D180" s="217"/>
      <c r="E180" s="166"/>
      <c r="F180" s="266" t="s">
        <v>683</v>
      </c>
      <c r="G180" s="166"/>
      <c r="H180" s="296">
        <v>0</v>
      </c>
      <c r="I180" s="296">
        <v>0</v>
      </c>
      <c r="J180" s="296">
        <v>0</v>
      </c>
      <c r="K180" s="296">
        <v>0</v>
      </c>
      <c r="L180" s="296">
        <v>0</v>
      </c>
      <c r="M180" s="296">
        <v>0</v>
      </c>
      <c r="N180" s="213"/>
      <c r="O180" s="213"/>
      <c r="P180" s="213"/>
      <c r="Q180" s="213"/>
      <c r="R180" s="213"/>
      <c r="S180" s="59"/>
      <c r="T180" s="270"/>
    </row>
    <row r="181" spans="1:20" s="49" customFormat="1" ht="15" customHeight="1">
      <c r="A181" s="103">
        <v>186</v>
      </c>
      <c r="B181" s="86"/>
      <c r="C181" s="217"/>
      <c r="D181" s="217"/>
      <c r="E181" s="169"/>
      <c r="F181" s="148" t="s">
        <v>255</v>
      </c>
      <c r="G181" s="169"/>
      <c r="H181" s="181"/>
      <c r="I181" s="181"/>
      <c r="J181" s="179"/>
      <c r="K181" s="179"/>
      <c r="L181" s="179"/>
      <c r="M181" s="181"/>
      <c r="N181" s="213"/>
      <c r="O181" s="216"/>
      <c r="P181" s="216"/>
      <c r="Q181" s="213"/>
      <c r="R181" s="213"/>
      <c r="S181" s="59"/>
      <c r="T181" s="270"/>
    </row>
    <row r="182" spans="1:20" s="52" customFormat="1" ht="15" customHeight="1" thickBot="1">
      <c r="A182" s="103">
        <v>187</v>
      </c>
      <c r="B182" s="86"/>
      <c r="C182" s="217"/>
      <c r="D182" s="217"/>
      <c r="E182" s="166"/>
      <c r="F182" s="166" t="s">
        <v>543</v>
      </c>
      <c r="G182" s="166"/>
      <c r="H182" s="251">
        <v>0</v>
      </c>
      <c r="I182" s="296">
        <v>0</v>
      </c>
      <c r="J182" s="296">
        <v>0</v>
      </c>
      <c r="K182" s="296">
        <v>0</v>
      </c>
      <c r="L182" s="296">
        <v>0</v>
      </c>
      <c r="M182" s="296">
        <v>0</v>
      </c>
      <c r="N182" s="213"/>
      <c r="O182" s="213"/>
      <c r="P182" s="213"/>
      <c r="Q182" s="213"/>
      <c r="R182" s="213"/>
      <c r="S182" s="59"/>
      <c r="T182" s="270"/>
    </row>
    <row r="183" spans="1:20" s="52" customFormat="1" ht="15" customHeight="1" thickBot="1">
      <c r="A183" s="103">
        <v>188</v>
      </c>
      <c r="B183" s="86"/>
      <c r="C183" s="217"/>
      <c r="D183" s="165"/>
      <c r="E183" s="161" t="s">
        <v>59</v>
      </c>
      <c r="F183" s="217"/>
      <c r="G183" s="166"/>
      <c r="H183" s="252">
        <f t="shared" ref="H183:M183" si="40">SUM(H176:H180,H182)</f>
        <v>800</v>
      </c>
      <c r="I183" s="252">
        <f t="shared" si="40"/>
        <v>741.61200000000008</v>
      </c>
      <c r="J183" s="252">
        <f t="shared" si="40"/>
        <v>746.61199999999997</v>
      </c>
      <c r="K183" s="252">
        <f t="shared" si="40"/>
        <v>696.61199999999997</v>
      </c>
      <c r="L183" s="252">
        <f t="shared" si="40"/>
        <v>371.61199999999997</v>
      </c>
      <c r="M183" s="252">
        <f t="shared" si="40"/>
        <v>346.61199999999997</v>
      </c>
      <c r="N183" s="213"/>
      <c r="O183" s="213"/>
      <c r="P183" s="213"/>
      <c r="Q183" s="213"/>
      <c r="R183" s="213"/>
      <c r="S183" s="59"/>
      <c r="T183" s="270"/>
    </row>
    <row r="184" spans="1:20" s="52" customFormat="1" ht="15" customHeight="1">
      <c r="A184" s="103">
        <v>189</v>
      </c>
      <c r="B184" s="86"/>
      <c r="C184" s="217"/>
      <c r="D184" s="219" t="s">
        <v>60</v>
      </c>
      <c r="E184" s="217"/>
      <c r="F184" s="166"/>
      <c r="G184" s="166"/>
      <c r="H184" s="166"/>
      <c r="I184" s="166"/>
      <c r="J184" s="166"/>
      <c r="K184" s="166"/>
      <c r="L184" s="166"/>
      <c r="M184" s="166"/>
      <c r="N184" s="213"/>
      <c r="O184" s="213"/>
      <c r="P184" s="213"/>
      <c r="Q184" s="213"/>
      <c r="R184" s="213"/>
      <c r="S184" s="59"/>
      <c r="T184" s="270"/>
    </row>
    <row r="185" spans="1:20" s="52" customFormat="1" ht="15" customHeight="1">
      <c r="A185" s="103">
        <v>190</v>
      </c>
      <c r="B185" s="86"/>
      <c r="C185" s="217"/>
      <c r="D185" s="217"/>
      <c r="E185" s="166"/>
      <c r="F185" s="174" t="s">
        <v>528</v>
      </c>
      <c r="G185" s="166"/>
      <c r="H185" s="166"/>
      <c r="I185" s="166"/>
      <c r="J185" s="166"/>
      <c r="K185" s="166"/>
      <c r="L185" s="166"/>
      <c r="M185" s="166"/>
      <c r="N185" s="213"/>
      <c r="O185" s="213"/>
      <c r="P185" s="213"/>
      <c r="Q185" s="213"/>
      <c r="R185" s="213"/>
      <c r="S185" s="59"/>
      <c r="T185" s="270"/>
    </row>
    <row r="186" spans="1:20" s="52" customFormat="1" ht="15" customHeight="1">
      <c r="A186" s="103">
        <v>191</v>
      </c>
      <c r="B186" s="86"/>
      <c r="C186" s="217"/>
      <c r="D186" s="217"/>
      <c r="E186" s="166"/>
      <c r="F186" s="266" t="s">
        <v>704</v>
      </c>
      <c r="G186" s="166"/>
      <c r="H186" s="251">
        <v>512</v>
      </c>
      <c r="I186" s="296">
        <v>200</v>
      </c>
      <c r="J186" s="296">
        <v>0</v>
      </c>
      <c r="K186" s="296">
        <v>0</v>
      </c>
      <c r="L186" s="296">
        <v>0</v>
      </c>
      <c r="M186" s="296">
        <v>250</v>
      </c>
      <c r="N186" s="213"/>
      <c r="O186" s="213"/>
      <c r="P186" s="213"/>
      <c r="Q186" s="213"/>
      <c r="R186" s="213"/>
      <c r="S186" s="59"/>
      <c r="T186" s="270"/>
    </row>
    <row r="187" spans="1:20" s="52" customFormat="1" ht="15" customHeight="1">
      <c r="A187" s="103">
        <v>192</v>
      </c>
      <c r="B187" s="86"/>
      <c r="C187" s="217"/>
      <c r="D187" s="217"/>
      <c r="E187" s="166"/>
      <c r="F187" s="266" t="s">
        <v>683</v>
      </c>
      <c r="G187" s="166"/>
      <c r="H187" s="296">
        <v>0</v>
      </c>
      <c r="I187" s="296">
        <v>0</v>
      </c>
      <c r="J187" s="296">
        <v>0</v>
      </c>
      <c r="K187" s="296">
        <v>0</v>
      </c>
      <c r="L187" s="296">
        <v>0</v>
      </c>
      <c r="M187" s="296">
        <v>0</v>
      </c>
      <c r="N187" s="213"/>
      <c r="O187" s="213"/>
      <c r="P187" s="213"/>
      <c r="Q187" s="213"/>
      <c r="R187" s="213"/>
      <c r="S187" s="59"/>
      <c r="T187" s="270"/>
    </row>
    <row r="188" spans="1:20" s="52" customFormat="1" ht="15" customHeight="1">
      <c r="A188" s="103">
        <v>193</v>
      </c>
      <c r="B188" s="86"/>
      <c r="C188" s="217"/>
      <c r="D188" s="217"/>
      <c r="E188" s="166"/>
      <c r="F188" s="266" t="s">
        <v>683</v>
      </c>
      <c r="G188" s="166"/>
      <c r="H188" s="296">
        <v>0</v>
      </c>
      <c r="I188" s="296">
        <v>0</v>
      </c>
      <c r="J188" s="296">
        <v>0</v>
      </c>
      <c r="K188" s="296">
        <v>0</v>
      </c>
      <c r="L188" s="296">
        <v>0</v>
      </c>
      <c r="M188" s="296">
        <v>0</v>
      </c>
      <c r="N188" s="213"/>
      <c r="O188" s="213"/>
      <c r="P188" s="213"/>
      <c r="Q188" s="213"/>
      <c r="R188" s="213"/>
      <c r="S188" s="59"/>
      <c r="T188" s="270"/>
    </row>
    <row r="189" spans="1:20" s="52" customFormat="1" ht="15" customHeight="1">
      <c r="A189" s="103">
        <v>194</v>
      </c>
      <c r="B189" s="86"/>
      <c r="C189" s="217"/>
      <c r="D189" s="217"/>
      <c r="E189" s="166"/>
      <c r="F189" s="266" t="s">
        <v>683</v>
      </c>
      <c r="G189" s="166"/>
      <c r="H189" s="296">
        <v>0</v>
      </c>
      <c r="I189" s="296">
        <v>0</v>
      </c>
      <c r="J189" s="296">
        <v>0</v>
      </c>
      <c r="K189" s="296">
        <v>0</v>
      </c>
      <c r="L189" s="296">
        <v>0</v>
      </c>
      <c r="M189" s="296">
        <v>0</v>
      </c>
      <c r="N189" s="213"/>
      <c r="O189" s="213"/>
      <c r="P189" s="213"/>
      <c r="Q189" s="213"/>
      <c r="R189" s="213"/>
      <c r="S189" s="59"/>
      <c r="T189" s="270"/>
    </row>
    <row r="190" spans="1:20" s="52" customFormat="1" ht="15" customHeight="1">
      <c r="A190" s="103">
        <v>195</v>
      </c>
      <c r="B190" s="86"/>
      <c r="C190" s="217"/>
      <c r="D190" s="217"/>
      <c r="E190" s="166"/>
      <c r="F190" s="266" t="s">
        <v>683</v>
      </c>
      <c r="G190" s="166"/>
      <c r="H190" s="296">
        <v>0</v>
      </c>
      <c r="I190" s="296">
        <v>0</v>
      </c>
      <c r="J190" s="296">
        <v>0</v>
      </c>
      <c r="K190" s="296">
        <v>0</v>
      </c>
      <c r="L190" s="296">
        <v>0</v>
      </c>
      <c r="M190" s="296">
        <v>0</v>
      </c>
      <c r="N190" s="213"/>
      <c r="O190" s="213"/>
      <c r="P190" s="213"/>
      <c r="Q190" s="213"/>
      <c r="R190" s="213"/>
      <c r="S190" s="59"/>
      <c r="T190" s="270"/>
    </row>
    <row r="191" spans="1:20" s="49" customFormat="1" ht="15" customHeight="1">
      <c r="A191" s="103">
        <v>196</v>
      </c>
      <c r="B191" s="86"/>
      <c r="C191" s="217"/>
      <c r="D191" s="217"/>
      <c r="E191" s="169"/>
      <c r="F191" s="148" t="s">
        <v>255</v>
      </c>
      <c r="G191" s="169"/>
      <c r="H191" s="181"/>
      <c r="I191" s="181"/>
      <c r="J191" s="179"/>
      <c r="K191" s="179"/>
      <c r="L191" s="179"/>
      <c r="M191" s="181"/>
      <c r="N191" s="213"/>
      <c r="O191" s="216"/>
      <c r="P191" s="216"/>
      <c r="Q191" s="213"/>
      <c r="R191" s="213"/>
      <c r="S191" s="59"/>
      <c r="T191" s="270"/>
    </row>
    <row r="192" spans="1:20" s="52" customFormat="1" ht="15" customHeight="1" thickBot="1">
      <c r="A192" s="103">
        <v>197</v>
      </c>
      <c r="B192" s="86"/>
      <c r="C192" s="217"/>
      <c r="D192" s="217"/>
      <c r="E192" s="166"/>
      <c r="F192" s="166" t="s">
        <v>524</v>
      </c>
      <c r="G192" s="166"/>
      <c r="H192" s="251">
        <v>0</v>
      </c>
      <c r="I192" s="296">
        <v>0</v>
      </c>
      <c r="J192" s="296">
        <v>0</v>
      </c>
      <c r="K192" s="296">
        <v>0</v>
      </c>
      <c r="L192" s="296">
        <v>0</v>
      </c>
      <c r="M192" s="296">
        <v>0</v>
      </c>
      <c r="N192" s="213"/>
      <c r="O192" s="213"/>
      <c r="P192" s="213"/>
      <c r="Q192" s="213"/>
      <c r="R192" s="213"/>
      <c r="S192" s="59"/>
      <c r="T192" s="270"/>
    </row>
    <row r="193" spans="1:20" s="52" customFormat="1" ht="15" customHeight="1" thickBot="1">
      <c r="A193" s="103">
        <v>198</v>
      </c>
      <c r="B193" s="86"/>
      <c r="C193" s="217"/>
      <c r="D193" s="165"/>
      <c r="E193" s="161" t="s">
        <v>60</v>
      </c>
      <c r="F193" s="217"/>
      <c r="G193" s="166"/>
      <c r="H193" s="252">
        <f t="shared" ref="H193:M193" si="41">SUM(H186:H190,H192)</f>
        <v>512</v>
      </c>
      <c r="I193" s="252">
        <f t="shared" si="41"/>
        <v>200</v>
      </c>
      <c r="J193" s="252">
        <f t="shared" si="41"/>
        <v>0</v>
      </c>
      <c r="K193" s="252">
        <f t="shared" si="41"/>
        <v>0</v>
      </c>
      <c r="L193" s="252">
        <f t="shared" si="41"/>
        <v>0</v>
      </c>
      <c r="M193" s="252">
        <f t="shared" si="41"/>
        <v>250</v>
      </c>
      <c r="N193" s="213"/>
      <c r="O193" s="213"/>
      <c r="P193" s="213"/>
      <c r="Q193" s="213"/>
      <c r="R193" s="213"/>
      <c r="S193" s="59"/>
      <c r="T193" s="270"/>
    </row>
    <row r="194" spans="1:20" s="52" customFormat="1" ht="15" customHeight="1" thickBot="1">
      <c r="A194" s="103">
        <v>199</v>
      </c>
      <c r="B194" s="86"/>
      <c r="C194" s="217"/>
      <c r="D194" s="219"/>
      <c r="E194" s="217"/>
      <c r="F194" s="166"/>
      <c r="G194" s="166"/>
      <c r="H194" s="179"/>
      <c r="I194" s="179"/>
      <c r="J194" s="179"/>
      <c r="K194" s="179"/>
      <c r="L194" s="179"/>
      <c r="M194" s="179"/>
      <c r="N194" s="213"/>
      <c r="O194" s="213"/>
      <c r="P194" s="213"/>
      <c r="Q194" s="213"/>
      <c r="R194" s="213"/>
      <c r="S194" s="59"/>
      <c r="T194" s="270"/>
    </row>
    <row r="195" spans="1:20" s="52" customFormat="1" ht="15" customHeight="1" thickBot="1">
      <c r="A195" s="103">
        <v>200</v>
      </c>
      <c r="B195" s="86"/>
      <c r="C195" s="217"/>
      <c r="D195" s="165"/>
      <c r="E195" s="161" t="s">
        <v>542</v>
      </c>
      <c r="F195" s="217"/>
      <c r="G195" s="166"/>
      <c r="H195" s="252">
        <f t="shared" ref="H195:M195" si="42">H193+H183</f>
        <v>1312</v>
      </c>
      <c r="I195" s="252">
        <f t="shared" si="42"/>
        <v>941.61200000000008</v>
      </c>
      <c r="J195" s="252">
        <f t="shared" si="42"/>
        <v>746.61199999999997</v>
      </c>
      <c r="K195" s="252">
        <f t="shared" si="42"/>
        <v>696.61199999999997</v>
      </c>
      <c r="L195" s="252">
        <f t="shared" si="42"/>
        <v>371.61199999999997</v>
      </c>
      <c r="M195" s="252">
        <f t="shared" si="42"/>
        <v>596.61199999999997</v>
      </c>
      <c r="N195" s="213"/>
      <c r="O195" s="213"/>
      <c r="P195" s="213"/>
      <c r="Q195" s="213"/>
      <c r="R195" s="213"/>
      <c r="S195" s="59"/>
      <c r="T195" s="270" t="s">
        <v>572</v>
      </c>
    </row>
    <row r="196" spans="1:20" s="45" customFormat="1">
      <c r="A196" s="61"/>
      <c r="B196" s="97"/>
      <c r="C196" s="62"/>
      <c r="D196" s="62"/>
      <c r="E196" s="62"/>
      <c r="F196" s="62"/>
      <c r="G196" s="62"/>
      <c r="H196" s="62"/>
      <c r="I196" s="62"/>
      <c r="J196" s="62"/>
      <c r="K196" s="62"/>
      <c r="L196" s="62"/>
      <c r="M196" s="62"/>
      <c r="N196" s="62"/>
      <c r="O196" s="62"/>
      <c r="P196" s="62"/>
      <c r="Q196" s="62"/>
      <c r="R196" s="62"/>
      <c r="S196" s="63"/>
      <c r="T196" s="270"/>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8:D78"/>
    <mergeCell ref="C79:D79"/>
    <mergeCell ref="H66:H67"/>
    <mergeCell ref="A5:R5"/>
    <mergeCell ref="C77:D77"/>
    <mergeCell ref="C70:D70"/>
    <mergeCell ref="C76:D76"/>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70:F79 F176:F180 F111:F115 F124:F136 F145:F149 F186:F190 F160:F164"/>
  </dataValidations>
  <pageMargins left="0.70866141732283472" right="0.70866141732283472" top="0.74803149606299213" bottom="0.74803149606299213" header="0.31496062992125984" footer="0.31496062992125984"/>
  <pageSetup paperSize="8" scale="50" orientation="portrait" cellComments="asDisplayed" r:id="rId2"/>
  <headerFooter>
    <oddHeader>&amp;C&amp;"Arial"&amp;10 Commerce Commission Information Disclosure Template</oddHeader>
    <oddFooter>&amp;L&amp;"Arial,Regular" &amp;P&amp;C&amp;"Arial,Regular" &amp;F&amp;R&amp;"Arial,Regular" &amp;A</oddFooter>
  </headerFooter>
  <rowBreaks count="1" manualBreakCount="1">
    <brk id="9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zoomScaleNormal="100" workbookViewId="0">
      <selection activeCell="S48" sqref="S48"/>
    </sheetView>
  </sheetViews>
  <sheetFormatPr defaultColWidth="9.140625" defaultRowHeight="12.75"/>
  <cols>
    <col min="1" max="1" width="4.140625" style="52" customWidth="1"/>
    <col min="2" max="2" width="3.5703125" style="94" customWidth="1"/>
    <col min="3" max="3" width="6.140625" style="52" customWidth="1"/>
    <col min="4" max="4" width="2.28515625" style="52" customWidth="1"/>
    <col min="5" max="5" width="52.42578125" style="52" customWidth="1"/>
    <col min="6" max="6" width="3" style="50" customWidth="1"/>
    <col min="7" max="7" width="3.28515625" style="94" customWidth="1"/>
    <col min="8" max="8" width="3.28515625" style="50" customWidth="1"/>
    <col min="9" max="19" width="16.140625" style="52" customWidth="1"/>
    <col min="20" max="20" width="2.28515625" style="52" customWidth="1"/>
    <col min="21" max="16384" width="9.140625" style="52"/>
  </cols>
  <sheetData>
    <row r="1" spans="1:20" customFormat="1" ht="15" customHeight="1">
      <c r="A1" s="70"/>
      <c r="B1" s="71"/>
      <c r="C1" s="71"/>
      <c r="D1" s="71"/>
      <c r="E1" s="71"/>
      <c r="F1" s="71"/>
      <c r="G1" s="71"/>
      <c r="H1" s="71"/>
      <c r="I1" s="71"/>
      <c r="J1" s="71"/>
      <c r="K1" s="71"/>
      <c r="L1" s="71"/>
      <c r="M1" s="71"/>
      <c r="N1" s="71"/>
      <c r="O1" s="71"/>
      <c r="P1" s="71"/>
      <c r="Q1" s="71"/>
      <c r="R1" s="71"/>
      <c r="S1" s="71"/>
      <c r="T1" s="72"/>
    </row>
    <row r="2" spans="1:20" customFormat="1" ht="18" customHeight="1">
      <c r="A2" s="73"/>
      <c r="B2" s="95"/>
      <c r="C2" s="91"/>
      <c r="D2" s="91"/>
      <c r="E2" s="91"/>
      <c r="F2" s="91"/>
      <c r="G2" s="95"/>
      <c r="H2" s="91"/>
      <c r="I2" s="91"/>
      <c r="J2" s="91"/>
      <c r="K2" s="91"/>
      <c r="L2" s="91"/>
      <c r="M2" s="91"/>
      <c r="N2" s="91"/>
      <c r="O2" s="67"/>
      <c r="P2" s="84" t="s">
        <v>8</v>
      </c>
      <c r="Q2" s="342" t="str">
        <f>IF(NOT(ISBLANK(CoverSheet!$C$8)),CoverSheet!$C$8,"")</f>
        <v>Alpine Energy Limited</v>
      </c>
      <c r="R2" s="342"/>
      <c r="S2" s="342"/>
      <c r="T2" s="64"/>
    </row>
    <row r="3" spans="1:20" customFormat="1" ht="18" customHeight="1">
      <c r="A3" s="73"/>
      <c r="B3" s="95"/>
      <c r="C3" s="91"/>
      <c r="D3" s="91"/>
      <c r="E3" s="91"/>
      <c r="F3" s="91"/>
      <c r="G3" s="95"/>
      <c r="H3" s="91"/>
      <c r="I3" s="91"/>
      <c r="J3" s="91"/>
      <c r="K3" s="91"/>
      <c r="L3" s="91"/>
      <c r="M3" s="91"/>
      <c r="N3" s="91"/>
      <c r="O3" s="67"/>
      <c r="P3" s="84" t="s">
        <v>244</v>
      </c>
      <c r="Q3" s="343" t="str">
        <f>IF(ISNUMBER(CoverSheet!$C$12),TEXT(CoverSheet!$C$12,"_([$-1409]d mmmm yyyy;_(@")&amp;" –"&amp;TEXT(DATE(YEAR(CoverSheet!$C$12)+10,MONTH(CoverSheet!$C$12),DAY(CoverSheet!$C$12)-1),"_([$-1409]d mmmm yyyy;_(@"),"")</f>
        <v xml:space="preserve"> 1 April 2014 – 31 March 2024</v>
      </c>
      <c r="R3" s="343"/>
      <c r="S3" s="343"/>
      <c r="T3" s="64"/>
    </row>
    <row r="4" spans="1:20" customFormat="1" ht="21">
      <c r="A4" s="131" t="s">
        <v>432</v>
      </c>
      <c r="B4" s="96"/>
      <c r="C4" s="91"/>
      <c r="D4" s="91"/>
      <c r="E4" s="91"/>
      <c r="F4" s="91"/>
      <c r="G4" s="95"/>
      <c r="H4" s="91"/>
      <c r="I4" s="91"/>
      <c r="J4" s="91"/>
      <c r="K4" s="91"/>
      <c r="L4" s="91"/>
      <c r="M4" s="91"/>
      <c r="N4" s="91"/>
      <c r="O4" s="91"/>
      <c r="P4" s="92"/>
      <c r="Q4" s="91"/>
      <c r="R4" s="91"/>
      <c r="S4" s="91"/>
      <c r="T4" s="64"/>
    </row>
    <row r="5" spans="1:20" s="172" customFormat="1" ht="46.5" customHeight="1">
      <c r="A5" s="339" t="s">
        <v>497</v>
      </c>
      <c r="B5" s="340"/>
      <c r="C5" s="340"/>
      <c r="D5" s="340"/>
      <c r="E5" s="340"/>
      <c r="F5" s="340"/>
      <c r="G5" s="340"/>
      <c r="H5" s="340"/>
      <c r="I5" s="340"/>
      <c r="J5" s="340"/>
      <c r="K5" s="340"/>
      <c r="L5" s="340"/>
      <c r="M5" s="340"/>
      <c r="N5" s="340"/>
      <c r="O5" s="340"/>
      <c r="P5" s="340"/>
      <c r="Q5" s="340"/>
      <c r="R5" s="340"/>
      <c r="S5" s="340"/>
      <c r="T5" s="171"/>
    </row>
    <row r="6" spans="1:20" customFormat="1" ht="15" customHeight="1">
      <c r="A6" s="78" t="s">
        <v>557</v>
      </c>
      <c r="B6" s="99"/>
      <c r="C6" s="92"/>
      <c r="D6" s="91"/>
      <c r="E6" s="91"/>
      <c r="F6" s="91"/>
      <c r="G6" s="95"/>
      <c r="H6" s="91"/>
      <c r="I6" s="91"/>
      <c r="J6" s="91"/>
      <c r="K6" s="91"/>
      <c r="L6" s="91"/>
      <c r="M6" s="91"/>
      <c r="N6" s="91"/>
      <c r="O6" s="91"/>
      <c r="P6" s="91"/>
      <c r="Q6" s="91"/>
      <c r="R6" s="91"/>
      <c r="S6" s="91"/>
      <c r="T6" s="64"/>
    </row>
    <row r="7" spans="1:20" customFormat="1" ht="15" customHeight="1">
      <c r="A7" s="83">
        <v>7</v>
      </c>
      <c r="B7" s="182"/>
      <c r="C7" s="162"/>
      <c r="D7" s="166"/>
      <c r="E7" s="166"/>
      <c r="F7" s="166"/>
      <c r="G7" s="166"/>
      <c r="H7" s="186"/>
      <c r="I7" s="186" t="s">
        <v>245</v>
      </c>
      <c r="J7" s="186" t="s">
        <v>467</v>
      </c>
      <c r="K7" s="186" t="s">
        <v>468</v>
      </c>
      <c r="L7" s="186" t="s">
        <v>469</v>
      </c>
      <c r="M7" s="186" t="s">
        <v>470</v>
      </c>
      <c r="N7" s="186" t="s">
        <v>471</v>
      </c>
      <c r="O7" s="186" t="s">
        <v>473</v>
      </c>
      <c r="P7" s="186" t="s">
        <v>474</v>
      </c>
      <c r="Q7" s="186" t="s">
        <v>475</v>
      </c>
      <c r="R7" s="186" t="s">
        <v>476</v>
      </c>
      <c r="S7" s="186" t="s">
        <v>477</v>
      </c>
      <c r="T7" s="198"/>
    </row>
    <row r="8" spans="1:20" customFormat="1" ht="15" customHeight="1">
      <c r="A8" s="83">
        <v>8</v>
      </c>
      <c r="B8" s="182"/>
      <c r="C8" s="184"/>
      <c r="D8" s="166"/>
      <c r="E8" s="166"/>
      <c r="F8" s="166"/>
      <c r="G8" s="166"/>
      <c r="H8" s="281" t="str">
        <f>IF(ISNUMBER(CoverSheet!$C$12),"for year ended","")</f>
        <v>for year ended</v>
      </c>
      <c r="I8" s="187">
        <f>IF(ISNUMBER(CoverSheet!$C$12),DATE(YEAR(CoverSheet!$C$12),MONTH(CoverSheet!$C$12),DAY(CoverSheet!$C$12))-1,"")</f>
        <v>41729</v>
      </c>
      <c r="J8" s="187">
        <f>IF(ISNUMBER(CoverSheet!$C$12),DATE(YEAR(CoverSheet!$C$12)+1,MONTH(CoverSheet!$C$12),DAY(CoverSheet!$C$12))-1,"")</f>
        <v>42094</v>
      </c>
      <c r="K8" s="187">
        <f>IF(ISNUMBER(CoverSheet!$C$12),DATE(YEAR(CoverSheet!$C$12)+2,MONTH(CoverSheet!$C$12),DAY(CoverSheet!$C$12))-1,"")</f>
        <v>42460</v>
      </c>
      <c r="L8" s="187">
        <f>IF(ISNUMBER(CoverSheet!$C$12),DATE(YEAR(CoverSheet!$C$12)+3,MONTH(CoverSheet!$C$12),DAY(CoverSheet!$C$12))-1,"")</f>
        <v>42825</v>
      </c>
      <c r="M8" s="187">
        <f>IF(ISNUMBER(CoverSheet!$C$12),DATE(YEAR(CoverSheet!$C$12)+4,MONTH(CoverSheet!$C$12),DAY(CoverSheet!$C$12))-1,"")</f>
        <v>43190</v>
      </c>
      <c r="N8" s="187">
        <f>IF(ISNUMBER(CoverSheet!$C$12),DATE(YEAR(CoverSheet!$C$12)+5,MONTH(CoverSheet!$C$12),DAY(CoverSheet!$C$12))-1,"")</f>
        <v>43555</v>
      </c>
      <c r="O8" s="187">
        <f>IF(ISNUMBER(CoverSheet!$C$12),DATE(YEAR(CoverSheet!$C$12)+6,MONTH(CoverSheet!$C$12),DAY(CoverSheet!$C$12))-1,"")</f>
        <v>43921</v>
      </c>
      <c r="P8" s="187">
        <f>IF(ISNUMBER(CoverSheet!$C$12),DATE(YEAR(CoverSheet!$C$12)+7,MONTH(CoverSheet!$C$12),DAY(CoverSheet!$C$12))-1,"")</f>
        <v>44286</v>
      </c>
      <c r="Q8" s="187">
        <f>IF(ISNUMBER(CoverSheet!$C$12),DATE(YEAR(CoverSheet!$C$12)+8,MONTH(CoverSheet!$C$12),DAY(CoverSheet!$C$12))-1,"")</f>
        <v>44651</v>
      </c>
      <c r="R8" s="187">
        <f>IF(ISNUMBER(CoverSheet!$C$12),DATE(YEAR(CoverSheet!$C$12)+9,MONTH(CoverSheet!$C$12),DAY(CoverSheet!$C$12))-1,"")</f>
        <v>45016</v>
      </c>
      <c r="S8" s="187">
        <f>IF(ISNUMBER(CoverSheet!$C$12),DATE(YEAR(CoverSheet!$C$12)+10,MONTH(CoverSheet!$C$12),DAY(CoverSheet!$C$12))-1,"")</f>
        <v>45382</v>
      </c>
      <c r="T8" s="198"/>
    </row>
    <row r="9" spans="1:20" s="106" customFormat="1" ht="30" customHeight="1">
      <c r="A9" s="103">
        <v>9</v>
      </c>
      <c r="B9" s="182"/>
      <c r="C9" s="156" t="s">
        <v>526</v>
      </c>
      <c r="D9" s="184"/>
      <c r="E9" s="166"/>
      <c r="F9" s="166"/>
      <c r="G9" s="166"/>
      <c r="H9" s="107"/>
      <c r="I9" s="104" t="s">
        <v>525</v>
      </c>
      <c r="J9" s="187"/>
      <c r="K9" s="187"/>
      <c r="L9" s="187"/>
      <c r="M9" s="187"/>
      <c r="N9" s="187"/>
      <c r="O9" s="187"/>
      <c r="P9" s="187"/>
      <c r="Q9" s="187"/>
      <c r="R9" s="187"/>
      <c r="S9" s="107"/>
      <c r="T9" s="198"/>
    </row>
    <row r="10" spans="1:20" customFormat="1" ht="15" customHeight="1">
      <c r="A10" s="103">
        <v>10</v>
      </c>
      <c r="B10" s="182"/>
      <c r="C10" s="160"/>
      <c r="D10" s="160"/>
      <c r="E10" s="163" t="s">
        <v>63</v>
      </c>
      <c r="F10" s="163"/>
      <c r="G10" s="163"/>
      <c r="H10" s="166"/>
      <c r="I10" s="251">
        <v>1484.5231873598839</v>
      </c>
      <c r="J10" s="296">
        <v>1895.1252673461536</v>
      </c>
      <c r="K10" s="296">
        <v>1895.1252673461536</v>
      </c>
      <c r="L10" s="296">
        <v>1895.1252673461536</v>
      </c>
      <c r="M10" s="296">
        <v>1895.1252673461536</v>
      </c>
      <c r="N10" s="296">
        <v>1895.1252673461536</v>
      </c>
      <c r="O10" s="296">
        <v>1895.1252673461536</v>
      </c>
      <c r="P10" s="296">
        <v>1895.1252673461536</v>
      </c>
      <c r="Q10" s="296">
        <v>1895.1252673461536</v>
      </c>
      <c r="R10" s="296">
        <v>1895.1252673461536</v>
      </c>
      <c r="S10" s="296">
        <v>1933.0277726930765</v>
      </c>
      <c r="T10" s="198"/>
    </row>
    <row r="11" spans="1:20" customFormat="1" ht="15" customHeight="1">
      <c r="A11" s="103">
        <v>11</v>
      </c>
      <c r="B11" s="182"/>
      <c r="C11" s="160"/>
      <c r="D11" s="160"/>
      <c r="E11" s="163" t="s">
        <v>62</v>
      </c>
      <c r="F11" s="163"/>
      <c r="G11" s="163"/>
      <c r="H11" s="166"/>
      <c r="I11" s="296">
        <v>122.77062402309296</v>
      </c>
      <c r="J11" s="296">
        <v>114.32040406824167</v>
      </c>
      <c r="K11" s="296">
        <v>114.32040406824167</v>
      </c>
      <c r="L11" s="296">
        <v>114.32040406824167</v>
      </c>
      <c r="M11" s="296">
        <v>114.32040406824167</v>
      </c>
      <c r="N11" s="296">
        <v>114.32040406824167</v>
      </c>
      <c r="O11" s="296">
        <v>114.32040406824167</v>
      </c>
      <c r="P11" s="296">
        <v>114.32040406824167</v>
      </c>
      <c r="Q11" s="296">
        <v>114.32040406824167</v>
      </c>
      <c r="R11" s="296">
        <v>114.32040406824167</v>
      </c>
      <c r="S11" s="296">
        <v>116.6068121496065</v>
      </c>
      <c r="T11" s="198"/>
    </row>
    <row r="12" spans="1:20" customFormat="1" ht="15" customHeight="1">
      <c r="A12" s="103">
        <v>12</v>
      </c>
      <c r="B12" s="182"/>
      <c r="C12" s="160"/>
      <c r="D12" s="160"/>
      <c r="E12" s="163" t="s">
        <v>89</v>
      </c>
      <c r="F12" s="163"/>
      <c r="G12" s="163"/>
      <c r="H12" s="166"/>
      <c r="I12" s="296">
        <v>2946.4949765542315</v>
      </c>
      <c r="J12" s="296">
        <v>2858.0101017060415</v>
      </c>
      <c r="K12" s="296">
        <v>2858.0101017060415</v>
      </c>
      <c r="L12" s="296">
        <v>2858.0101017060415</v>
      </c>
      <c r="M12" s="296">
        <v>2858.0101017060415</v>
      </c>
      <c r="N12" s="296">
        <v>2858.0101017060415</v>
      </c>
      <c r="O12" s="296">
        <v>2858.0101017060415</v>
      </c>
      <c r="P12" s="296">
        <v>2858.0101017060415</v>
      </c>
      <c r="Q12" s="296">
        <v>2858.0101017060415</v>
      </c>
      <c r="R12" s="296">
        <v>2858.0101017060415</v>
      </c>
      <c r="S12" s="296">
        <v>2915.1703037401626</v>
      </c>
      <c r="T12" s="198"/>
    </row>
    <row r="13" spans="1:20" customFormat="1" ht="15" customHeight="1" thickBot="1">
      <c r="A13" s="103">
        <v>13</v>
      </c>
      <c r="B13" s="182"/>
      <c r="C13" s="160"/>
      <c r="D13" s="160"/>
      <c r="E13" s="163" t="s">
        <v>85</v>
      </c>
      <c r="F13" s="163"/>
      <c r="G13" s="163"/>
      <c r="H13" s="166"/>
      <c r="I13" s="296">
        <v>797.77366006279215</v>
      </c>
      <c r="J13" s="296">
        <v>594.86463094780447</v>
      </c>
      <c r="K13" s="296">
        <v>594.86463094780447</v>
      </c>
      <c r="L13" s="296">
        <v>594.86463094780447</v>
      </c>
      <c r="M13" s="296">
        <v>594.86463094780447</v>
      </c>
      <c r="N13" s="296">
        <v>594.86463094780447</v>
      </c>
      <c r="O13" s="296">
        <v>594.86463094780447</v>
      </c>
      <c r="P13" s="296">
        <v>594.86463094780447</v>
      </c>
      <c r="Q13" s="296">
        <v>594.86463094780447</v>
      </c>
      <c r="R13" s="296">
        <v>594.86463094780447</v>
      </c>
      <c r="S13" s="296">
        <v>606.7619235667604</v>
      </c>
      <c r="T13" s="198"/>
    </row>
    <row r="14" spans="1:20" s="119" customFormat="1" ht="15" customHeight="1" thickBot="1">
      <c r="A14" s="103">
        <v>14</v>
      </c>
      <c r="B14" s="182"/>
      <c r="C14" s="160"/>
      <c r="D14" s="105" t="s">
        <v>529</v>
      </c>
      <c r="E14" s="105"/>
      <c r="F14" s="163"/>
      <c r="G14" s="163"/>
      <c r="H14" s="166"/>
      <c r="I14" s="258">
        <f>SUM(I10:I13)</f>
        <v>5351.5624480000006</v>
      </c>
      <c r="J14" s="258">
        <f t="shared" ref="J14:S14" si="0">SUM(J10:J13)</f>
        <v>5462.3204040682413</v>
      </c>
      <c r="K14" s="258">
        <f t="shared" si="0"/>
        <v>5462.3204040682413</v>
      </c>
      <c r="L14" s="258">
        <f t="shared" si="0"/>
        <v>5462.3204040682413</v>
      </c>
      <c r="M14" s="258">
        <f t="shared" si="0"/>
        <v>5462.3204040682413</v>
      </c>
      <c r="N14" s="258">
        <f t="shared" si="0"/>
        <v>5462.3204040682413</v>
      </c>
      <c r="O14" s="258">
        <f t="shared" si="0"/>
        <v>5462.3204040682413</v>
      </c>
      <c r="P14" s="258">
        <f t="shared" si="0"/>
        <v>5462.3204040682413</v>
      </c>
      <c r="Q14" s="258">
        <f t="shared" si="0"/>
        <v>5462.3204040682413</v>
      </c>
      <c r="R14" s="258">
        <f t="shared" si="0"/>
        <v>5462.3204040682413</v>
      </c>
      <c r="S14" s="258">
        <f t="shared" si="0"/>
        <v>5571.5668121496064</v>
      </c>
      <c r="T14" s="198"/>
    </row>
    <row r="15" spans="1:20" customFormat="1" ht="15" customHeight="1">
      <c r="A15" s="103">
        <v>15</v>
      </c>
      <c r="B15" s="182"/>
      <c r="C15" s="160"/>
      <c r="D15" s="160"/>
      <c r="E15" s="163" t="s">
        <v>256</v>
      </c>
      <c r="F15" s="163"/>
      <c r="G15" s="163"/>
      <c r="H15" s="166"/>
      <c r="I15" s="251">
        <v>4057.4162032006288</v>
      </c>
      <c r="J15" s="296">
        <v>4170.2462065310428</v>
      </c>
      <c r="K15" s="296">
        <v>4309.9716661247885</v>
      </c>
      <c r="L15" s="296">
        <v>4443.9698926771634</v>
      </c>
      <c r="M15" s="296">
        <v>4558.9381379510314</v>
      </c>
      <c r="N15" s="296">
        <v>4678.69627128718</v>
      </c>
      <c r="O15" s="296">
        <v>4802.7569058750105</v>
      </c>
      <c r="P15" s="296">
        <v>4930.832200598511</v>
      </c>
      <c r="Q15" s="296">
        <v>5062.7693484090851</v>
      </c>
      <c r="R15" s="296">
        <v>5198.5069015527361</v>
      </c>
      <c r="S15" s="296">
        <v>5338.0452637939989</v>
      </c>
      <c r="T15" s="198"/>
    </row>
    <row r="16" spans="1:20" customFormat="1" ht="15" customHeight="1" thickBot="1">
      <c r="A16" s="103">
        <v>16</v>
      </c>
      <c r="B16" s="182"/>
      <c r="C16" s="160"/>
      <c r="D16" s="160"/>
      <c r="E16" s="163" t="s">
        <v>61</v>
      </c>
      <c r="F16" s="163"/>
      <c r="G16" s="163"/>
      <c r="H16" s="166"/>
      <c r="I16" s="296">
        <v>5083.1408323746746</v>
      </c>
      <c r="J16" s="296">
        <v>5180.6234789429136</v>
      </c>
      <c r="K16" s="296">
        <v>5515.536586787548</v>
      </c>
      <c r="L16" s="296">
        <v>5665.0220998582936</v>
      </c>
      <c r="M16" s="296">
        <v>5650.556611427809</v>
      </c>
      <c r="N16" s="296">
        <v>5706.2359800547692</v>
      </c>
      <c r="O16" s="296">
        <v>5786.8207537593626</v>
      </c>
      <c r="P16" s="296">
        <v>5793.0438717706056</v>
      </c>
      <c r="Q16" s="296">
        <v>5903.9592999757187</v>
      </c>
      <c r="R16" s="296">
        <v>6025.401908079878</v>
      </c>
      <c r="S16" s="296">
        <v>6155.2948556892679</v>
      </c>
      <c r="T16" s="198"/>
    </row>
    <row r="17" spans="1:20" s="119" customFormat="1" ht="15" customHeight="1" thickBot="1">
      <c r="A17" s="103">
        <v>17</v>
      </c>
      <c r="B17" s="182"/>
      <c r="C17" s="160"/>
      <c r="D17" s="105" t="s">
        <v>517</v>
      </c>
      <c r="E17" s="105"/>
      <c r="F17" s="163"/>
      <c r="G17" s="163"/>
      <c r="H17" s="166"/>
      <c r="I17" s="258">
        <f>SUM(I15:I16)</f>
        <v>9140.5570355753043</v>
      </c>
      <c r="J17" s="258">
        <f t="shared" ref="J17:S17" si="1">SUM(J15:J16)</f>
        <v>9350.8696854739574</v>
      </c>
      <c r="K17" s="258">
        <f t="shared" si="1"/>
        <v>9825.5082529123356</v>
      </c>
      <c r="L17" s="258">
        <f t="shared" si="1"/>
        <v>10108.991992535457</v>
      </c>
      <c r="M17" s="258">
        <f t="shared" si="1"/>
        <v>10209.49474937884</v>
      </c>
      <c r="N17" s="258">
        <f t="shared" si="1"/>
        <v>10384.93225134195</v>
      </c>
      <c r="O17" s="258">
        <f t="shared" si="1"/>
        <v>10589.577659634373</v>
      </c>
      <c r="P17" s="258">
        <f t="shared" si="1"/>
        <v>10723.876072369116</v>
      </c>
      <c r="Q17" s="258">
        <f t="shared" si="1"/>
        <v>10966.728648384804</v>
      </c>
      <c r="R17" s="258">
        <f t="shared" si="1"/>
        <v>11223.908809632614</v>
      </c>
      <c r="S17" s="258">
        <f t="shared" si="1"/>
        <v>11493.340119483266</v>
      </c>
      <c r="T17" s="198"/>
    </row>
    <row r="18" spans="1:20" customFormat="1" ht="15" customHeight="1" thickBot="1">
      <c r="A18" s="103">
        <v>18</v>
      </c>
      <c r="B18" s="182"/>
      <c r="C18" s="160"/>
      <c r="D18" s="161" t="s">
        <v>88</v>
      </c>
      <c r="E18" s="161"/>
      <c r="F18" s="163"/>
      <c r="G18" s="163"/>
      <c r="H18" s="166"/>
      <c r="I18" s="258">
        <f>I14+I17</f>
        <v>14492.119483575305</v>
      </c>
      <c r="J18" s="258">
        <f t="shared" ref="J18:S18" si="2">J14+J17</f>
        <v>14813.190089542199</v>
      </c>
      <c r="K18" s="258">
        <f t="shared" si="2"/>
        <v>15287.828656980577</v>
      </c>
      <c r="L18" s="258">
        <f t="shared" si="2"/>
        <v>15571.312396603698</v>
      </c>
      <c r="M18" s="258">
        <f t="shared" si="2"/>
        <v>15671.815153447082</v>
      </c>
      <c r="N18" s="258">
        <f t="shared" si="2"/>
        <v>15847.252655410191</v>
      </c>
      <c r="O18" s="258">
        <f t="shared" si="2"/>
        <v>16051.898063702614</v>
      </c>
      <c r="P18" s="258">
        <f t="shared" si="2"/>
        <v>16186.196476437357</v>
      </c>
      <c r="Q18" s="258">
        <f t="shared" si="2"/>
        <v>16429.049052453047</v>
      </c>
      <c r="R18" s="258">
        <f t="shared" si="2"/>
        <v>16686.229213700855</v>
      </c>
      <c r="S18" s="258">
        <f t="shared" si="2"/>
        <v>17064.906931632871</v>
      </c>
      <c r="T18" s="198"/>
    </row>
    <row r="19" spans="1:20" s="116" customFormat="1" ht="43.5" customHeight="1">
      <c r="A19" s="103">
        <v>19</v>
      </c>
      <c r="B19" s="182"/>
      <c r="C19" s="162"/>
      <c r="D19" s="166"/>
      <c r="E19" s="166"/>
      <c r="F19" s="166"/>
      <c r="G19" s="166"/>
      <c r="H19" s="186"/>
      <c r="I19" s="186" t="s">
        <v>245</v>
      </c>
      <c r="J19" s="186" t="s">
        <v>467</v>
      </c>
      <c r="K19" s="186" t="s">
        <v>468</v>
      </c>
      <c r="L19" s="186" t="s">
        <v>469</v>
      </c>
      <c r="M19" s="186" t="s">
        <v>470</v>
      </c>
      <c r="N19" s="186" t="s">
        <v>471</v>
      </c>
      <c r="O19" s="186" t="s">
        <v>473</v>
      </c>
      <c r="P19" s="186" t="s">
        <v>474</v>
      </c>
      <c r="Q19" s="186" t="s">
        <v>475</v>
      </c>
      <c r="R19" s="186" t="s">
        <v>476</v>
      </c>
      <c r="S19" s="186" t="s">
        <v>477</v>
      </c>
      <c r="T19" s="198"/>
    </row>
    <row r="20" spans="1:20" s="116" customFormat="1" ht="15" customHeight="1">
      <c r="A20" s="103">
        <v>20</v>
      </c>
      <c r="B20" s="182"/>
      <c r="C20" s="184"/>
      <c r="D20" s="166"/>
      <c r="E20" s="166"/>
      <c r="F20" s="166"/>
      <c r="G20" s="166"/>
      <c r="H20" s="279" t="str">
        <f>IF(ISNUMBER(CoverSheet!$C$12),"for year ended","")</f>
        <v>for year ended</v>
      </c>
      <c r="I20" s="187">
        <f>IF(ISNUMBER(CoverSheet!$C$12),DATE(YEAR(CoverSheet!$C$12),MONTH(CoverSheet!$C$12),DAY(CoverSheet!$C$12))-1,"")</f>
        <v>41729</v>
      </c>
      <c r="J20" s="187">
        <f>IF(ISNUMBER(CoverSheet!$C$12),DATE(YEAR(CoverSheet!$C$12)+1,MONTH(CoverSheet!$C$12),DAY(CoverSheet!$C$12))-1,"")</f>
        <v>42094</v>
      </c>
      <c r="K20" s="187">
        <f>IF(ISNUMBER(CoverSheet!$C$12),DATE(YEAR(CoverSheet!$C$12)+2,MONTH(CoverSheet!$C$12),DAY(CoverSheet!$C$12))-1,"")</f>
        <v>42460</v>
      </c>
      <c r="L20" s="187">
        <f>IF(ISNUMBER(CoverSheet!$C$12),DATE(YEAR(CoverSheet!$C$12)+3,MONTH(CoverSheet!$C$12),DAY(CoverSheet!$C$12))-1,"")</f>
        <v>42825</v>
      </c>
      <c r="M20" s="187">
        <f>IF(ISNUMBER(CoverSheet!$C$12),DATE(YEAR(CoverSheet!$C$12)+4,MONTH(CoverSheet!$C$12),DAY(CoverSheet!$C$12))-1,"")</f>
        <v>43190</v>
      </c>
      <c r="N20" s="187">
        <f>IF(ISNUMBER(CoverSheet!$C$12),DATE(YEAR(CoverSheet!$C$12)+5,MONTH(CoverSheet!$C$12),DAY(CoverSheet!$C$12))-1,"")</f>
        <v>43555</v>
      </c>
      <c r="O20" s="187">
        <f>IF(ISNUMBER(CoverSheet!$C$12),DATE(YEAR(CoverSheet!$C$12)+6,MONTH(CoverSheet!$C$12),DAY(CoverSheet!$C$12))-1,"")</f>
        <v>43921</v>
      </c>
      <c r="P20" s="187">
        <f>IF(ISNUMBER(CoverSheet!$C$12),DATE(YEAR(CoverSheet!$C$12)+7,MONTH(CoverSheet!$C$12),DAY(CoverSheet!$C$12))-1,"")</f>
        <v>44286</v>
      </c>
      <c r="Q20" s="187">
        <f>IF(ISNUMBER(CoverSheet!$C$12),DATE(YEAR(CoverSheet!$C$12)+8,MONTH(CoverSheet!$C$12),DAY(CoverSheet!$C$12))-1,"")</f>
        <v>44651</v>
      </c>
      <c r="R20" s="187">
        <f>IF(ISNUMBER(CoverSheet!$C$12),DATE(YEAR(CoverSheet!$C$12)+9,MONTH(CoverSheet!$C$12),DAY(CoverSheet!$C$12))-1,"")</f>
        <v>45016</v>
      </c>
      <c r="S20" s="187">
        <f>IF(ISNUMBER(CoverSheet!$C$12),DATE(YEAR(CoverSheet!$C$12)+10,MONTH(CoverSheet!$C$12),DAY(CoverSheet!$C$12))-1,"")</f>
        <v>45382</v>
      </c>
      <c r="T20" s="198"/>
    </row>
    <row r="21" spans="1:20" customFormat="1" ht="30" customHeight="1">
      <c r="A21" s="83">
        <v>21</v>
      </c>
      <c r="B21" s="182"/>
      <c r="C21" s="160"/>
      <c r="D21" s="160"/>
      <c r="E21" s="161"/>
      <c r="F21" s="166"/>
      <c r="G21" s="166"/>
      <c r="H21" s="166"/>
      <c r="I21" s="104" t="s">
        <v>486</v>
      </c>
      <c r="J21" s="166"/>
      <c r="K21" s="166"/>
      <c r="L21" s="166"/>
      <c r="M21" s="166"/>
      <c r="N21" s="166"/>
      <c r="O21" s="166"/>
      <c r="P21" s="166"/>
      <c r="Q21" s="166"/>
      <c r="R21" s="107"/>
      <c r="S21" s="107"/>
      <c r="T21" s="198"/>
    </row>
    <row r="22" spans="1:20" customFormat="1" ht="15" customHeight="1">
      <c r="A22" s="83">
        <v>22</v>
      </c>
      <c r="B22" s="182"/>
      <c r="C22" s="160"/>
      <c r="D22" s="160"/>
      <c r="E22" s="162" t="s">
        <v>63</v>
      </c>
      <c r="F22" s="169"/>
      <c r="G22" s="169"/>
      <c r="H22" s="166"/>
      <c r="I22" s="251">
        <v>1484.5231873598839</v>
      </c>
      <c r="J22" s="296">
        <v>1876.174014672692</v>
      </c>
      <c r="K22" s="296">
        <v>1857.2227619992304</v>
      </c>
      <c r="L22" s="296">
        <v>1819.3202566523073</v>
      </c>
      <c r="M22" s="296">
        <v>1781.4177513053842</v>
      </c>
      <c r="N22" s="296">
        <v>1743.5152459584613</v>
      </c>
      <c r="O22" s="296">
        <v>1705.6127406115384</v>
      </c>
      <c r="P22" s="296">
        <v>1667.7102352646152</v>
      </c>
      <c r="Q22" s="296">
        <v>1629.8077299176921</v>
      </c>
      <c r="R22" s="296">
        <v>1591.905224570769</v>
      </c>
      <c r="S22" s="296">
        <v>1585.0827736083229</v>
      </c>
      <c r="T22" s="198"/>
    </row>
    <row r="23" spans="1:20" customFormat="1" ht="15" customHeight="1">
      <c r="A23" s="83">
        <v>23</v>
      </c>
      <c r="B23" s="182"/>
      <c r="C23" s="160"/>
      <c r="D23" s="160"/>
      <c r="E23" s="162" t="s">
        <v>62</v>
      </c>
      <c r="F23" s="169"/>
      <c r="G23" s="169"/>
      <c r="H23" s="166"/>
      <c r="I23" s="296">
        <v>122.77062402309296</v>
      </c>
      <c r="J23" s="296">
        <v>113.17720002755925</v>
      </c>
      <c r="K23" s="296">
        <v>112.03399598687683</v>
      </c>
      <c r="L23" s="296">
        <v>109.74758790551201</v>
      </c>
      <c r="M23" s="296">
        <v>107.46117982414717</v>
      </c>
      <c r="N23" s="296">
        <v>105.17477174278234</v>
      </c>
      <c r="O23" s="296">
        <v>102.8883636614175</v>
      </c>
      <c r="P23" s="296">
        <v>100.60195558005267</v>
      </c>
      <c r="Q23" s="296">
        <v>98.315547498687835</v>
      </c>
      <c r="R23" s="296">
        <v>96.029139417322995</v>
      </c>
      <c r="S23" s="296">
        <v>95.617585962677339</v>
      </c>
      <c r="T23" s="198"/>
    </row>
    <row r="24" spans="1:20" customFormat="1" ht="15" customHeight="1">
      <c r="A24" s="83">
        <v>24</v>
      </c>
      <c r="B24" s="182"/>
      <c r="C24" s="160"/>
      <c r="D24" s="160"/>
      <c r="E24" s="162" t="s">
        <v>89</v>
      </c>
      <c r="F24" s="169"/>
      <c r="G24" s="169"/>
      <c r="H24" s="166"/>
      <c r="I24" s="296">
        <v>2946.4949765542315</v>
      </c>
      <c r="J24" s="296">
        <v>2829.4300006889812</v>
      </c>
      <c r="K24" s="296">
        <v>2800.8498996719204</v>
      </c>
      <c r="L24" s="296">
        <v>2743.6896976377998</v>
      </c>
      <c r="M24" s="296">
        <v>2686.5294956036787</v>
      </c>
      <c r="N24" s="296">
        <v>2629.3692935695581</v>
      </c>
      <c r="O24" s="296">
        <v>2572.2090915354374</v>
      </c>
      <c r="P24" s="296">
        <v>2515.0488895013164</v>
      </c>
      <c r="Q24" s="296">
        <v>2457.8886874671957</v>
      </c>
      <c r="R24" s="296">
        <v>2400.7284854330746</v>
      </c>
      <c r="S24" s="296">
        <v>2390.4396490669333</v>
      </c>
      <c r="T24" s="198"/>
    </row>
    <row r="25" spans="1:20" customFormat="1" ht="15" customHeight="1" thickBot="1">
      <c r="A25" s="83">
        <v>25</v>
      </c>
      <c r="B25" s="182"/>
      <c r="C25" s="160"/>
      <c r="D25" s="160"/>
      <c r="E25" s="162" t="s">
        <v>85</v>
      </c>
      <c r="F25" s="169"/>
      <c r="G25" s="169"/>
      <c r="H25" s="166"/>
      <c r="I25" s="296">
        <v>797.77366006279215</v>
      </c>
      <c r="J25" s="296">
        <v>588.91598463832645</v>
      </c>
      <c r="K25" s="296">
        <v>582.96733832884843</v>
      </c>
      <c r="L25" s="296">
        <v>571.07004570989227</v>
      </c>
      <c r="M25" s="296">
        <v>559.17275309093623</v>
      </c>
      <c r="N25" s="296">
        <v>547.27546047198018</v>
      </c>
      <c r="O25" s="296">
        <v>535.37816785302402</v>
      </c>
      <c r="P25" s="296">
        <v>523.48087523406798</v>
      </c>
      <c r="Q25" s="296">
        <v>511.58358261511182</v>
      </c>
      <c r="R25" s="296">
        <v>499.68628999615572</v>
      </c>
      <c r="S25" s="296">
        <v>497.54477732474356</v>
      </c>
      <c r="T25" s="198"/>
    </row>
    <row r="26" spans="1:20" s="119" customFormat="1" ht="15" customHeight="1" thickBot="1">
      <c r="A26" s="103">
        <v>26</v>
      </c>
      <c r="B26" s="182"/>
      <c r="C26" s="160"/>
      <c r="D26" s="105" t="s">
        <v>529</v>
      </c>
      <c r="E26" s="105"/>
      <c r="F26" s="163"/>
      <c r="G26" s="163"/>
      <c r="H26" s="166"/>
      <c r="I26" s="258">
        <f t="shared" ref="I26:S26" si="3">SUM(I22:I25)</f>
        <v>5351.5624480000006</v>
      </c>
      <c r="J26" s="258">
        <f t="shared" si="3"/>
        <v>5407.6972000275582</v>
      </c>
      <c r="K26" s="258">
        <f t="shared" si="3"/>
        <v>5353.0739959868761</v>
      </c>
      <c r="L26" s="258">
        <f t="shared" si="3"/>
        <v>5243.8275879055109</v>
      </c>
      <c r="M26" s="258">
        <f t="shared" si="3"/>
        <v>5134.5811798241466</v>
      </c>
      <c r="N26" s="258">
        <f t="shared" si="3"/>
        <v>5025.3347717427814</v>
      </c>
      <c r="O26" s="258">
        <f t="shared" si="3"/>
        <v>4916.0883636614171</v>
      </c>
      <c r="P26" s="258">
        <f t="shared" si="3"/>
        <v>4806.8419555800519</v>
      </c>
      <c r="Q26" s="258">
        <f t="shared" si="3"/>
        <v>4697.5955474986868</v>
      </c>
      <c r="R26" s="258">
        <f t="shared" si="3"/>
        <v>4588.3491394173225</v>
      </c>
      <c r="S26" s="258">
        <f t="shared" si="3"/>
        <v>4568.6847859626769</v>
      </c>
      <c r="T26" s="198"/>
    </row>
    <row r="27" spans="1:20" customFormat="1" ht="15" customHeight="1">
      <c r="A27" s="83">
        <v>27</v>
      </c>
      <c r="B27" s="182"/>
      <c r="C27" s="160"/>
      <c r="D27" s="160"/>
      <c r="E27" s="162" t="s">
        <v>256</v>
      </c>
      <c r="F27" s="169"/>
      <c r="G27" s="169"/>
      <c r="H27" s="166"/>
      <c r="I27" s="251">
        <v>4057.4162032006288</v>
      </c>
      <c r="J27" s="251">
        <v>4128.5437444657327</v>
      </c>
      <c r="K27" s="251">
        <v>4223.7722328022928</v>
      </c>
      <c r="L27" s="251">
        <v>4266.2110969700771</v>
      </c>
      <c r="M27" s="251">
        <v>4285.4018496739691</v>
      </c>
      <c r="N27" s="251">
        <v>4304.4005695842061</v>
      </c>
      <c r="O27" s="251">
        <v>4322.4812152875093</v>
      </c>
      <c r="P27" s="251">
        <v>4339.1323365266899</v>
      </c>
      <c r="Q27" s="251">
        <v>4353.9816396318129</v>
      </c>
      <c r="R27" s="251">
        <v>4366.7457973042983</v>
      </c>
      <c r="S27" s="251">
        <v>4377.1971163110793</v>
      </c>
      <c r="T27" s="198"/>
    </row>
    <row r="28" spans="1:20" customFormat="1" ht="15" customHeight="1" thickBot="1">
      <c r="A28" s="83">
        <v>28</v>
      </c>
      <c r="B28" s="182"/>
      <c r="C28" s="160"/>
      <c r="D28" s="160"/>
      <c r="E28" s="162" t="s">
        <v>61</v>
      </c>
      <c r="F28" s="169"/>
      <c r="G28" s="169"/>
      <c r="H28" s="166"/>
      <c r="I28" s="251">
        <v>5083.1408323746746</v>
      </c>
      <c r="J28" s="251">
        <v>5128.8172441534844</v>
      </c>
      <c r="K28" s="251">
        <v>5405.2258550517972</v>
      </c>
      <c r="L28" s="251">
        <v>5438.4212158639621</v>
      </c>
      <c r="M28" s="251">
        <v>5311.5232147421402</v>
      </c>
      <c r="N28" s="251">
        <v>5249.7371016503876</v>
      </c>
      <c r="O28" s="251">
        <v>5208.1386783834268</v>
      </c>
      <c r="P28" s="251">
        <v>5097.8786071581326</v>
      </c>
      <c r="Q28" s="251">
        <v>5077.404997979118</v>
      </c>
      <c r="R28" s="251">
        <v>5061.3376027870972</v>
      </c>
      <c r="S28" s="251">
        <v>5047.3417816652</v>
      </c>
      <c r="T28" s="198"/>
    </row>
    <row r="29" spans="1:20" s="119" customFormat="1" ht="15" customHeight="1" thickBot="1">
      <c r="A29" s="103">
        <v>29</v>
      </c>
      <c r="B29" s="182"/>
      <c r="C29" s="160"/>
      <c r="D29" s="105" t="s">
        <v>517</v>
      </c>
      <c r="E29" s="105"/>
      <c r="F29" s="163"/>
      <c r="G29" s="163"/>
      <c r="H29" s="166"/>
      <c r="I29" s="258">
        <f t="shared" ref="I29:S29" si="4">SUM(I27:I28)</f>
        <v>9140.5570355753043</v>
      </c>
      <c r="J29" s="258">
        <f t="shared" si="4"/>
        <v>9257.3609886192171</v>
      </c>
      <c r="K29" s="258">
        <f t="shared" si="4"/>
        <v>9628.99808785409</v>
      </c>
      <c r="L29" s="258">
        <f t="shared" si="4"/>
        <v>9704.6323128340391</v>
      </c>
      <c r="M29" s="258">
        <f t="shared" si="4"/>
        <v>9596.9250644161093</v>
      </c>
      <c r="N29" s="258">
        <f t="shared" si="4"/>
        <v>9554.1376712345937</v>
      </c>
      <c r="O29" s="258">
        <f t="shared" si="4"/>
        <v>9530.619893670937</v>
      </c>
      <c r="P29" s="258">
        <f t="shared" si="4"/>
        <v>9437.0109436848215</v>
      </c>
      <c r="Q29" s="258">
        <f t="shared" si="4"/>
        <v>9431.3866376109308</v>
      </c>
      <c r="R29" s="258">
        <f t="shared" si="4"/>
        <v>9428.0834000913965</v>
      </c>
      <c r="S29" s="258">
        <f t="shared" si="4"/>
        <v>9424.5388979762793</v>
      </c>
      <c r="T29" s="198"/>
    </row>
    <row r="30" spans="1:20" customFormat="1" ht="15" customHeight="1" thickBot="1">
      <c r="A30" s="83">
        <v>30</v>
      </c>
      <c r="B30" s="182"/>
      <c r="C30" s="160"/>
      <c r="D30" s="161" t="s">
        <v>88</v>
      </c>
      <c r="E30" s="161"/>
      <c r="F30" s="169"/>
      <c r="G30" s="169"/>
      <c r="H30" s="166"/>
      <c r="I30" s="258">
        <f>I26+I29</f>
        <v>14492.119483575305</v>
      </c>
      <c r="J30" s="258">
        <f t="shared" ref="J30:S30" si="5">J26+J29</f>
        <v>14665.058188646775</v>
      </c>
      <c r="K30" s="258">
        <f t="shared" si="5"/>
        <v>14982.072083840965</v>
      </c>
      <c r="L30" s="258">
        <f t="shared" si="5"/>
        <v>14948.45990073955</v>
      </c>
      <c r="M30" s="258">
        <f t="shared" si="5"/>
        <v>14731.506244240256</v>
      </c>
      <c r="N30" s="258">
        <f t="shared" si="5"/>
        <v>14579.472442977374</v>
      </c>
      <c r="O30" s="258">
        <f t="shared" si="5"/>
        <v>14446.708257332353</v>
      </c>
      <c r="P30" s="258">
        <f t="shared" si="5"/>
        <v>14243.852899264873</v>
      </c>
      <c r="Q30" s="258">
        <f t="shared" si="5"/>
        <v>14128.982185109617</v>
      </c>
      <c r="R30" s="258">
        <f t="shared" si="5"/>
        <v>14016.432539508718</v>
      </c>
      <c r="S30" s="258">
        <f t="shared" si="5"/>
        <v>13993.223683938955</v>
      </c>
      <c r="T30" s="198"/>
    </row>
    <row r="31" spans="1:20" customFormat="1" ht="30" customHeight="1">
      <c r="A31" s="83">
        <v>31</v>
      </c>
      <c r="B31" s="182"/>
      <c r="C31" s="159" t="s">
        <v>261</v>
      </c>
      <c r="D31" s="160"/>
      <c r="E31" s="160"/>
      <c r="F31" s="169"/>
      <c r="G31" s="169"/>
      <c r="H31" s="169"/>
      <c r="I31" s="162"/>
      <c r="J31" s="162"/>
      <c r="K31" s="166"/>
      <c r="L31" s="166"/>
      <c r="M31" s="166"/>
      <c r="N31" s="162"/>
      <c r="O31" s="166"/>
      <c r="P31" s="162"/>
      <c r="Q31" s="162"/>
      <c r="R31" s="166"/>
      <c r="S31" s="166"/>
      <c r="T31" s="198"/>
    </row>
    <row r="32" spans="1:20" customFormat="1" ht="15" customHeight="1">
      <c r="A32" s="83">
        <v>32</v>
      </c>
      <c r="B32" s="182"/>
      <c r="C32" s="341"/>
      <c r="D32" s="341"/>
      <c r="E32" s="344" t="s">
        <v>530</v>
      </c>
      <c r="F32" s="168"/>
      <c r="G32" s="199"/>
      <c r="H32" s="169"/>
      <c r="I32" s="162"/>
      <c r="J32" s="162"/>
      <c r="K32" s="166"/>
      <c r="L32" s="166"/>
      <c r="M32" s="166"/>
      <c r="N32" s="162"/>
      <c r="O32" s="166"/>
      <c r="P32" s="162"/>
      <c r="Q32" s="162"/>
      <c r="R32" s="166"/>
      <c r="S32" s="166"/>
      <c r="T32" s="198"/>
    </row>
    <row r="33" spans="1:20" customFormat="1" ht="15" customHeight="1">
      <c r="A33" s="83">
        <v>33</v>
      </c>
      <c r="B33" s="182"/>
      <c r="C33" s="341"/>
      <c r="D33" s="341"/>
      <c r="E33" s="344"/>
      <c r="F33" s="168"/>
      <c r="G33" s="199"/>
      <c r="H33" s="166"/>
      <c r="I33" s="251" t="s">
        <v>705</v>
      </c>
      <c r="J33" s="251" t="s">
        <v>705</v>
      </c>
      <c r="K33" s="251" t="s">
        <v>705</v>
      </c>
      <c r="L33" s="251" t="s">
        <v>705</v>
      </c>
      <c r="M33" s="251" t="s">
        <v>705</v>
      </c>
      <c r="N33" s="251" t="s">
        <v>705</v>
      </c>
      <c r="O33" s="251" t="s">
        <v>705</v>
      </c>
      <c r="P33" s="251" t="s">
        <v>705</v>
      </c>
      <c r="Q33" s="251" t="s">
        <v>705</v>
      </c>
      <c r="R33" s="251" t="s">
        <v>705</v>
      </c>
      <c r="S33" s="251" t="s">
        <v>705</v>
      </c>
      <c r="T33" s="198"/>
    </row>
    <row r="34" spans="1:20" customFormat="1" ht="15" customHeight="1">
      <c r="A34" s="83">
        <v>34</v>
      </c>
      <c r="B34" s="182"/>
      <c r="C34" s="160"/>
      <c r="D34" s="160"/>
      <c r="E34" s="167" t="s">
        <v>498</v>
      </c>
      <c r="F34" s="169"/>
      <c r="G34" s="169"/>
      <c r="H34" s="166"/>
      <c r="I34" s="251" t="s">
        <v>705</v>
      </c>
      <c r="J34" s="251" t="s">
        <v>705</v>
      </c>
      <c r="K34" s="251" t="s">
        <v>705</v>
      </c>
      <c r="L34" s="251" t="s">
        <v>705</v>
      </c>
      <c r="M34" s="251" t="s">
        <v>705</v>
      </c>
      <c r="N34" s="251" t="s">
        <v>705</v>
      </c>
      <c r="O34" s="251" t="s">
        <v>705</v>
      </c>
      <c r="P34" s="251" t="s">
        <v>705</v>
      </c>
      <c r="Q34" s="251" t="s">
        <v>705</v>
      </c>
      <c r="R34" s="251" t="s">
        <v>705</v>
      </c>
      <c r="S34" s="251" t="s">
        <v>705</v>
      </c>
      <c r="T34" s="198"/>
    </row>
    <row r="35" spans="1:20" customFormat="1" ht="15" customHeight="1">
      <c r="A35" s="83">
        <v>35</v>
      </c>
      <c r="B35" s="182"/>
      <c r="C35" s="160"/>
      <c r="D35" s="160"/>
      <c r="E35" s="162" t="s">
        <v>253</v>
      </c>
      <c r="F35" s="162"/>
      <c r="G35" s="169"/>
      <c r="H35" s="166"/>
      <c r="I35" s="251" t="s">
        <v>705</v>
      </c>
      <c r="J35" s="251" t="s">
        <v>705</v>
      </c>
      <c r="K35" s="251" t="s">
        <v>705</v>
      </c>
      <c r="L35" s="251" t="s">
        <v>705</v>
      </c>
      <c r="M35" s="251" t="s">
        <v>705</v>
      </c>
      <c r="N35" s="251" t="s">
        <v>705</v>
      </c>
      <c r="O35" s="251" t="s">
        <v>705</v>
      </c>
      <c r="P35" s="251" t="s">
        <v>705</v>
      </c>
      <c r="Q35" s="251" t="s">
        <v>705</v>
      </c>
      <c r="R35" s="251" t="s">
        <v>705</v>
      </c>
      <c r="S35" s="251" t="s">
        <v>705</v>
      </c>
      <c r="T35" s="198"/>
    </row>
    <row r="36" spans="1:20" s="128" customFormat="1" ht="15" customHeight="1">
      <c r="A36" s="103">
        <v>36</v>
      </c>
      <c r="B36" s="182"/>
      <c r="C36" s="160"/>
      <c r="D36" s="160"/>
      <c r="E36" s="162" t="s">
        <v>421</v>
      </c>
      <c r="F36" s="162"/>
      <c r="G36" s="169"/>
      <c r="H36" s="166"/>
      <c r="I36" s="251">
        <v>175.20000000000002</v>
      </c>
      <c r="J36" s="251">
        <v>197.8</v>
      </c>
      <c r="K36" s="251">
        <v>182.376</v>
      </c>
      <c r="L36" s="251">
        <v>186.02351999999999</v>
      </c>
      <c r="M36" s="251">
        <v>189.7439904</v>
      </c>
      <c r="N36" s="251">
        <v>193.53887020799999</v>
      </c>
      <c r="O36" s="251">
        <v>197.40964761215997</v>
      </c>
      <c r="P36" s="251">
        <v>201.35784056440318</v>
      </c>
      <c r="Q36" s="251">
        <v>205.38499737569123</v>
      </c>
      <c r="R36" s="251">
        <v>209.49269732320508</v>
      </c>
      <c r="S36" s="251">
        <v>213.6825512696692</v>
      </c>
      <c r="T36" s="198"/>
    </row>
    <row r="37" spans="1:20" s="108" customFormat="1" ht="15" customHeight="1">
      <c r="A37" s="103">
        <v>37</v>
      </c>
      <c r="B37" s="174" t="s">
        <v>499</v>
      </c>
      <c r="C37" s="160"/>
      <c r="D37" s="160"/>
      <c r="E37" s="161"/>
      <c r="F37" s="169"/>
      <c r="G37" s="169"/>
      <c r="H37" s="166"/>
      <c r="I37" s="169"/>
      <c r="J37" s="166"/>
      <c r="K37" s="169"/>
      <c r="L37" s="166"/>
      <c r="M37" s="169"/>
      <c r="N37" s="166"/>
      <c r="O37" s="169"/>
      <c r="P37" s="166"/>
      <c r="Q37" s="169"/>
      <c r="R37" s="166"/>
      <c r="S37" s="166"/>
      <c r="T37" s="198"/>
    </row>
    <row r="38" spans="1:20" customFormat="1" ht="15" customHeight="1">
      <c r="A38" s="103">
        <v>38</v>
      </c>
      <c r="B38" s="182"/>
      <c r="C38" s="160"/>
      <c r="D38" s="160"/>
      <c r="E38" s="161"/>
      <c r="F38" s="166"/>
      <c r="G38" s="166"/>
      <c r="H38" s="166"/>
      <c r="I38" s="166"/>
      <c r="J38" s="166"/>
      <c r="K38" s="166"/>
      <c r="L38" s="166"/>
      <c r="M38" s="166"/>
      <c r="N38" s="166"/>
      <c r="O38" s="166"/>
      <c r="P38" s="166"/>
      <c r="Q38" s="166"/>
      <c r="R38" s="166"/>
      <c r="S38" s="166"/>
      <c r="T38" s="198"/>
    </row>
    <row r="39" spans="1:20" s="116" customFormat="1" ht="15" customHeight="1">
      <c r="A39" s="103">
        <v>39</v>
      </c>
      <c r="B39" s="182"/>
      <c r="C39" s="162"/>
      <c r="D39" s="166"/>
      <c r="E39" s="166"/>
      <c r="F39" s="166"/>
      <c r="G39" s="166"/>
      <c r="H39" s="186"/>
      <c r="I39" s="186" t="s">
        <v>245</v>
      </c>
      <c r="J39" s="186" t="s">
        <v>467</v>
      </c>
      <c r="K39" s="186" t="s">
        <v>468</v>
      </c>
      <c r="L39" s="186" t="s">
        <v>469</v>
      </c>
      <c r="M39" s="186" t="s">
        <v>470</v>
      </c>
      <c r="N39" s="186" t="s">
        <v>471</v>
      </c>
      <c r="O39" s="186" t="s">
        <v>473</v>
      </c>
      <c r="P39" s="186" t="s">
        <v>474</v>
      </c>
      <c r="Q39" s="186" t="s">
        <v>475</v>
      </c>
      <c r="R39" s="186" t="s">
        <v>476</v>
      </c>
      <c r="S39" s="186" t="s">
        <v>477</v>
      </c>
      <c r="T39" s="198"/>
    </row>
    <row r="40" spans="1:20" s="116" customFormat="1" ht="15" customHeight="1">
      <c r="A40" s="103">
        <v>40</v>
      </c>
      <c r="B40" s="182"/>
      <c r="C40" s="184"/>
      <c r="D40" s="166"/>
      <c r="E40" s="166"/>
      <c r="F40" s="166"/>
      <c r="G40" s="166"/>
      <c r="H40" s="279" t="str">
        <f>IF(ISNUMBER(CoverSheet!$C$12),"for year ended","")</f>
        <v>for year ended</v>
      </c>
      <c r="I40" s="187">
        <f>IF(ISNUMBER(CoverSheet!$C$12),DATE(YEAR(CoverSheet!$C$12),MONTH(CoverSheet!$C$12),DAY(CoverSheet!$C$12))-1,"")</f>
        <v>41729</v>
      </c>
      <c r="J40" s="187">
        <f>IF(ISNUMBER(CoverSheet!$C$12),DATE(YEAR(CoverSheet!$C$12)+1,MONTH(CoverSheet!$C$12),DAY(CoverSheet!$C$12))-1,"")</f>
        <v>42094</v>
      </c>
      <c r="K40" s="187">
        <f>IF(ISNUMBER(CoverSheet!$C$12),DATE(YEAR(CoverSheet!$C$12)+2,MONTH(CoverSheet!$C$12),DAY(CoverSheet!$C$12))-1,"")</f>
        <v>42460</v>
      </c>
      <c r="L40" s="187">
        <f>IF(ISNUMBER(CoverSheet!$C$12),DATE(YEAR(CoverSheet!$C$12)+3,MONTH(CoverSheet!$C$12),DAY(CoverSheet!$C$12))-1,"")</f>
        <v>42825</v>
      </c>
      <c r="M40" s="187">
        <f>IF(ISNUMBER(CoverSheet!$C$12),DATE(YEAR(CoverSheet!$C$12)+4,MONTH(CoverSheet!$C$12),DAY(CoverSheet!$C$12))-1,"")</f>
        <v>43190</v>
      </c>
      <c r="N40" s="187">
        <f>IF(ISNUMBER(CoverSheet!$C$12),DATE(YEAR(CoverSheet!$C$12)+5,MONTH(CoverSheet!$C$12),DAY(CoverSheet!$C$12))-1,"")</f>
        <v>43555</v>
      </c>
      <c r="O40" s="187">
        <f>IF(ISNUMBER(CoverSheet!$C$12),DATE(YEAR(CoverSheet!$C$12)+6,MONTH(CoverSheet!$C$12),DAY(CoverSheet!$C$12))-1,"")</f>
        <v>43921</v>
      </c>
      <c r="P40" s="187">
        <f>IF(ISNUMBER(CoverSheet!$C$12),DATE(YEAR(CoverSheet!$C$12)+7,MONTH(CoverSheet!$C$12),DAY(CoverSheet!$C$12))-1,"")</f>
        <v>44286</v>
      </c>
      <c r="Q40" s="187">
        <f>IF(ISNUMBER(CoverSheet!$C$12),DATE(YEAR(CoverSheet!$C$12)+8,MONTH(CoverSheet!$C$12),DAY(CoverSheet!$C$12))-1,"")</f>
        <v>44651</v>
      </c>
      <c r="R40" s="187">
        <f>IF(ISNUMBER(CoverSheet!$C$12),DATE(YEAR(CoverSheet!$C$12)+9,MONTH(CoverSheet!$C$12),DAY(CoverSheet!$C$12))-1,"")</f>
        <v>45016</v>
      </c>
      <c r="S40" s="187">
        <f>IF(ISNUMBER(CoverSheet!$C$12),DATE(YEAR(CoverSheet!$C$12)+10,MONTH(CoverSheet!$C$12),DAY(CoverSheet!$C$12))-1,"")</f>
        <v>45382</v>
      </c>
      <c r="T40" s="198"/>
    </row>
    <row r="41" spans="1:20" customFormat="1" ht="30" customHeight="1">
      <c r="A41" s="103">
        <v>41</v>
      </c>
      <c r="B41" s="182"/>
      <c r="C41" s="159" t="s">
        <v>258</v>
      </c>
      <c r="D41" s="160"/>
      <c r="E41" s="161"/>
      <c r="F41" s="169"/>
      <c r="G41" s="169"/>
      <c r="H41" s="166"/>
      <c r="I41" s="200" t="s">
        <v>488</v>
      </c>
      <c r="J41" s="166"/>
      <c r="K41" s="166"/>
      <c r="L41" s="166"/>
      <c r="M41" s="166"/>
      <c r="N41" s="166"/>
      <c r="O41" s="166"/>
      <c r="P41" s="166"/>
      <c r="Q41" s="166"/>
      <c r="R41" s="166"/>
      <c r="S41" s="166"/>
      <c r="T41" s="198"/>
    </row>
    <row r="42" spans="1:20" customFormat="1" ht="15" customHeight="1">
      <c r="A42" s="103">
        <v>42</v>
      </c>
      <c r="B42" s="182"/>
      <c r="C42" s="160"/>
      <c r="D42" s="160"/>
      <c r="E42" s="162" t="s">
        <v>63</v>
      </c>
      <c r="F42" s="169"/>
      <c r="G42" s="169"/>
      <c r="H42" s="166"/>
      <c r="I42" s="254">
        <f t="shared" ref="I42:S42" si="6">I10-I22</f>
        <v>0</v>
      </c>
      <c r="J42" s="254">
        <f>J10-J22</f>
        <v>18.951252673461568</v>
      </c>
      <c r="K42" s="254">
        <f t="shared" si="6"/>
        <v>37.902505346923135</v>
      </c>
      <c r="L42" s="254">
        <f t="shared" si="6"/>
        <v>75.80501069384627</v>
      </c>
      <c r="M42" s="254">
        <f t="shared" si="6"/>
        <v>113.70751604076941</v>
      </c>
      <c r="N42" s="254">
        <f t="shared" si="6"/>
        <v>151.61002138769231</v>
      </c>
      <c r="O42" s="254">
        <f t="shared" si="6"/>
        <v>189.51252673461522</v>
      </c>
      <c r="P42" s="254">
        <f t="shared" si="6"/>
        <v>227.41503208153836</v>
      </c>
      <c r="Q42" s="254">
        <f t="shared" si="6"/>
        <v>265.31753742846149</v>
      </c>
      <c r="R42" s="254">
        <f t="shared" si="6"/>
        <v>303.22004277538463</v>
      </c>
      <c r="S42" s="254">
        <f t="shared" si="6"/>
        <v>347.94499908475359</v>
      </c>
      <c r="T42" s="198"/>
    </row>
    <row r="43" spans="1:20" customFormat="1" ht="15" customHeight="1">
      <c r="A43" s="103">
        <v>43</v>
      </c>
      <c r="B43" s="182"/>
      <c r="C43" s="160"/>
      <c r="D43" s="160"/>
      <c r="E43" s="162" t="s">
        <v>62</v>
      </c>
      <c r="F43" s="169"/>
      <c r="G43" s="169"/>
      <c r="H43" s="166"/>
      <c r="I43" s="254">
        <f t="shared" ref="I43:S43" si="7">I11-I23</f>
        <v>0</v>
      </c>
      <c r="J43" s="254">
        <f t="shared" si="7"/>
        <v>1.14320404068242</v>
      </c>
      <c r="K43" s="254">
        <f t="shared" si="7"/>
        <v>2.28640808136484</v>
      </c>
      <c r="L43" s="254">
        <f t="shared" si="7"/>
        <v>4.5728161627296657</v>
      </c>
      <c r="M43" s="254">
        <f t="shared" si="7"/>
        <v>6.8592242440945057</v>
      </c>
      <c r="N43" s="254">
        <f t="shared" si="7"/>
        <v>9.1456323254593315</v>
      </c>
      <c r="O43" s="254">
        <f t="shared" si="7"/>
        <v>11.432040406824171</v>
      </c>
      <c r="P43" s="254">
        <f t="shared" si="7"/>
        <v>13.718448488188997</v>
      </c>
      <c r="Q43" s="254">
        <f t="shared" si="7"/>
        <v>16.004856569553837</v>
      </c>
      <c r="R43" s="254">
        <f t="shared" si="7"/>
        <v>18.291264650918677</v>
      </c>
      <c r="S43" s="254">
        <f t="shared" si="7"/>
        <v>20.989226186929159</v>
      </c>
      <c r="T43" s="198"/>
    </row>
    <row r="44" spans="1:20" customFormat="1" ht="15" customHeight="1">
      <c r="A44" s="103">
        <v>44</v>
      </c>
      <c r="B44" s="182"/>
      <c r="C44" s="160"/>
      <c r="D44" s="160"/>
      <c r="E44" s="162" t="s">
        <v>89</v>
      </c>
      <c r="F44" s="169"/>
      <c r="G44" s="169"/>
      <c r="H44" s="166"/>
      <c r="I44" s="254">
        <f t="shared" ref="I44:S44" si="8">I12-I24</f>
        <v>0</v>
      </c>
      <c r="J44" s="254">
        <f t="shared" si="8"/>
        <v>28.580101017060315</v>
      </c>
      <c r="K44" s="254">
        <f t="shared" si="8"/>
        <v>57.160202034121085</v>
      </c>
      <c r="L44" s="254">
        <f t="shared" si="8"/>
        <v>114.32040406824171</v>
      </c>
      <c r="M44" s="254">
        <f t="shared" si="8"/>
        <v>171.4806061023628</v>
      </c>
      <c r="N44" s="254">
        <f t="shared" si="8"/>
        <v>228.64080813648343</v>
      </c>
      <c r="O44" s="254">
        <f t="shared" si="8"/>
        <v>285.80101017060406</v>
      </c>
      <c r="P44" s="254">
        <f t="shared" si="8"/>
        <v>342.96121220472514</v>
      </c>
      <c r="Q44" s="254">
        <f t="shared" si="8"/>
        <v>400.12141423884577</v>
      </c>
      <c r="R44" s="254">
        <f t="shared" si="8"/>
        <v>457.28161627296686</v>
      </c>
      <c r="S44" s="254">
        <f t="shared" si="8"/>
        <v>524.73065467322931</v>
      </c>
      <c r="T44" s="198"/>
    </row>
    <row r="45" spans="1:20" customFormat="1" ht="15" customHeight="1" thickBot="1">
      <c r="A45" s="103">
        <v>45</v>
      </c>
      <c r="B45" s="182"/>
      <c r="C45" s="160"/>
      <c r="D45" s="160"/>
      <c r="E45" s="162" t="s">
        <v>85</v>
      </c>
      <c r="F45" s="169"/>
      <c r="G45" s="169"/>
      <c r="H45" s="166"/>
      <c r="I45" s="254">
        <f t="shared" ref="I45:S45" si="9">I13-I25</f>
        <v>0</v>
      </c>
      <c r="J45" s="254">
        <f t="shared" si="9"/>
        <v>5.948646309478022</v>
      </c>
      <c r="K45" s="254">
        <f t="shared" si="9"/>
        <v>11.897292618956044</v>
      </c>
      <c r="L45" s="254">
        <f t="shared" si="9"/>
        <v>23.794585237912202</v>
      </c>
      <c r="M45" s="254">
        <f t="shared" si="9"/>
        <v>35.691877856868246</v>
      </c>
      <c r="N45" s="254">
        <f t="shared" si="9"/>
        <v>47.589170475824289</v>
      </c>
      <c r="O45" s="254">
        <f t="shared" si="9"/>
        <v>59.486463094780447</v>
      </c>
      <c r="P45" s="254">
        <f t="shared" si="9"/>
        <v>71.383755713736491</v>
      </c>
      <c r="Q45" s="254">
        <f t="shared" si="9"/>
        <v>83.281048332692649</v>
      </c>
      <c r="R45" s="254">
        <f t="shared" si="9"/>
        <v>95.17834095164875</v>
      </c>
      <c r="S45" s="254">
        <f t="shared" si="9"/>
        <v>109.21714624201684</v>
      </c>
      <c r="T45" s="198"/>
    </row>
    <row r="46" spans="1:20" s="119" customFormat="1" ht="15" customHeight="1" thickBot="1">
      <c r="A46" s="103">
        <v>46</v>
      </c>
      <c r="B46" s="182"/>
      <c r="C46" s="160"/>
      <c r="D46" s="105" t="s">
        <v>529</v>
      </c>
      <c r="E46" s="105"/>
      <c r="F46" s="163"/>
      <c r="G46" s="163"/>
      <c r="H46" s="166"/>
      <c r="I46" s="258">
        <f>I14-I26</f>
        <v>0</v>
      </c>
      <c r="J46" s="258">
        <f t="shared" ref="J46:S46" si="10">J14-J26</f>
        <v>54.623204040683049</v>
      </c>
      <c r="K46" s="258">
        <f t="shared" si="10"/>
        <v>109.24640808136519</v>
      </c>
      <c r="L46" s="258">
        <f t="shared" si="10"/>
        <v>218.49281616273038</v>
      </c>
      <c r="M46" s="258">
        <f t="shared" si="10"/>
        <v>327.73922424409466</v>
      </c>
      <c r="N46" s="258">
        <f t="shared" si="10"/>
        <v>436.98563232545985</v>
      </c>
      <c r="O46" s="258">
        <f t="shared" si="10"/>
        <v>546.23204040682413</v>
      </c>
      <c r="P46" s="258">
        <f t="shared" si="10"/>
        <v>655.47844848818931</v>
      </c>
      <c r="Q46" s="258">
        <f t="shared" si="10"/>
        <v>764.7248565695545</v>
      </c>
      <c r="R46" s="258">
        <f t="shared" si="10"/>
        <v>873.97126465091878</v>
      </c>
      <c r="S46" s="258">
        <f t="shared" si="10"/>
        <v>1002.8820261869296</v>
      </c>
      <c r="T46" s="198"/>
    </row>
    <row r="47" spans="1:20" customFormat="1" ht="15" customHeight="1">
      <c r="A47" s="103">
        <v>47</v>
      </c>
      <c r="B47" s="182"/>
      <c r="C47" s="160"/>
      <c r="D47" s="160"/>
      <c r="E47" s="162" t="s">
        <v>256</v>
      </c>
      <c r="F47" s="169"/>
      <c r="G47" s="169"/>
      <c r="H47" s="166"/>
      <c r="I47" s="254">
        <f t="shared" ref="I47:S47" si="11">I15-I27</f>
        <v>0</v>
      </c>
      <c r="J47" s="254">
        <f t="shared" si="11"/>
        <v>41.702462065310101</v>
      </c>
      <c r="K47" s="254">
        <f t="shared" si="11"/>
        <v>86.199433322495679</v>
      </c>
      <c r="L47" s="254">
        <f t="shared" si="11"/>
        <v>177.75879570708639</v>
      </c>
      <c r="M47" s="254">
        <f t="shared" si="11"/>
        <v>273.53628827706234</v>
      </c>
      <c r="N47" s="254">
        <f t="shared" si="11"/>
        <v>374.29570170297393</v>
      </c>
      <c r="O47" s="254">
        <f t="shared" si="11"/>
        <v>480.27569058750123</v>
      </c>
      <c r="P47" s="254">
        <f t="shared" si="11"/>
        <v>591.69986407182114</v>
      </c>
      <c r="Q47" s="254">
        <f t="shared" si="11"/>
        <v>708.7877087772722</v>
      </c>
      <c r="R47" s="254">
        <f t="shared" si="11"/>
        <v>831.76110424843773</v>
      </c>
      <c r="S47" s="254">
        <f t="shared" si="11"/>
        <v>960.84814748291956</v>
      </c>
      <c r="T47" s="198"/>
    </row>
    <row r="48" spans="1:20" customFormat="1" ht="15" customHeight="1" thickBot="1">
      <c r="A48" s="103">
        <v>48</v>
      </c>
      <c r="B48" s="182"/>
      <c r="C48" s="160"/>
      <c r="D48" s="160"/>
      <c r="E48" s="162" t="s">
        <v>61</v>
      </c>
      <c r="F48" s="169"/>
      <c r="G48" s="169"/>
      <c r="H48" s="166"/>
      <c r="I48" s="254">
        <f t="shared" ref="I48:S48" si="12">I16-I28</f>
        <v>0</v>
      </c>
      <c r="J48" s="254">
        <f t="shared" si="12"/>
        <v>51.806234789429254</v>
      </c>
      <c r="K48" s="254">
        <f t="shared" si="12"/>
        <v>110.31073173575078</v>
      </c>
      <c r="L48" s="254">
        <f t="shared" si="12"/>
        <v>226.60088399433153</v>
      </c>
      <c r="M48" s="254">
        <f t="shared" si="12"/>
        <v>339.03339668566878</v>
      </c>
      <c r="N48" s="254">
        <f t="shared" si="12"/>
        <v>456.49887840438168</v>
      </c>
      <c r="O48" s="254">
        <f t="shared" si="12"/>
        <v>578.68207537593571</v>
      </c>
      <c r="P48" s="254">
        <f t="shared" si="12"/>
        <v>695.16526461247304</v>
      </c>
      <c r="Q48" s="254">
        <f t="shared" si="12"/>
        <v>826.55430199660077</v>
      </c>
      <c r="R48" s="254">
        <f t="shared" si="12"/>
        <v>964.06430529278077</v>
      </c>
      <c r="S48" s="254">
        <f>S16-S28</f>
        <v>1107.953074024068</v>
      </c>
      <c r="T48" s="198"/>
    </row>
    <row r="49" spans="1:20" s="119" customFormat="1" ht="15" customHeight="1" thickBot="1">
      <c r="A49" s="103">
        <v>49</v>
      </c>
      <c r="B49" s="182"/>
      <c r="C49" s="160"/>
      <c r="D49" s="105" t="s">
        <v>517</v>
      </c>
      <c r="E49" s="105"/>
      <c r="F49" s="163"/>
      <c r="G49" s="163"/>
      <c r="H49" s="166"/>
      <c r="I49" s="258">
        <f>I17-I29</f>
        <v>0</v>
      </c>
      <c r="J49" s="258">
        <f t="shared" ref="J49:S49" si="13">J17-J29</f>
        <v>93.508696854740265</v>
      </c>
      <c r="K49" s="258">
        <f t="shared" si="13"/>
        <v>196.51016505824555</v>
      </c>
      <c r="L49" s="258">
        <f t="shared" si="13"/>
        <v>404.35967970141792</v>
      </c>
      <c r="M49" s="258">
        <f t="shared" si="13"/>
        <v>612.56968496273112</v>
      </c>
      <c r="N49" s="258">
        <f t="shared" si="13"/>
        <v>830.79458010735652</v>
      </c>
      <c r="O49" s="258">
        <f t="shared" si="13"/>
        <v>1058.957765963436</v>
      </c>
      <c r="P49" s="258">
        <f t="shared" si="13"/>
        <v>1286.8651286842942</v>
      </c>
      <c r="Q49" s="258">
        <f t="shared" si="13"/>
        <v>1535.342010773873</v>
      </c>
      <c r="R49" s="258">
        <f t="shared" si="13"/>
        <v>1795.8254095412176</v>
      </c>
      <c r="S49" s="258">
        <f t="shared" si="13"/>
        <v>2068.8012215069866</v>
      </c>
      <c r="T49" s="198"/>
    </row>
    <row r="50" spans="1:20" customFormat="1" ht="15" customHeight="1" thickBot="1">
      <c r="A50" s="103">
        <v>50</v>
      </c>
      <c r="B50" s="182"/>
      <c r="C50" s="160"/>
      <c r="D50" s="180" t="s">
        <v>88</v>
      </c>
      <c r="E50" s="161"/>
      <c r="F50" s="169"/>
      <c r="G50" s="169"/>
      <c r="H50" s="166"/>
      <c r="I50" s="258">
        <f>I46+I49</f>
        <v>0</v>
      </c>
      <c r="J50" s="258">
        <f t="shared" ref="J50:S50" si="14">J46+J49</f>
        <v>148.13190089542331</v>
      </c>
      <c r="K50" s="258">
        <f t="shared" si="14"/>
        <v>305.75657313961074</v>
      </c>
      <c r="L50" s="258">
        <f t="shared" si="14"/>
        <v>622.8524958641483</v>
      </c>
      <c r="M50" s="258">
        <f t="shared" si="14"/>
        <v>940.30890920682577</v>
      </c>
      <c r="N50" s="258">
        <f t="shared" si="14"/>
        <v>1267.7802124328164</v>
      </c>
      <c r="O50" s="258">
        <f t="shared" si="14"/>
        <v>1605.1898063702602</v>
      </c>
      <c r="P50" s="258">
        <f t="shared" si="14"/>
        <v>1942.3435771724835</v>
      </c>
      <c r="Q50" s="258">
        <f t="shared" si="14"/>
        <v>2300.0668673434275</v>
      </c>
      <c r="R50" s="258">
        <f t="shared" si="14"/>
        <v>2669.7966741921364</v>
      </c>
      <c r="S50" s="258">
        <f t="shared" si="14"/>
        <v>3071.6832476939162</v>
      </c>
      <c r="T50" s="198"/>
    </row>
    <row r="51" spans="1:20" customFormat="1">
      <c r="A51" s="61"/>
      <c r="B51" s="185"/>
      <c r="C51" s="170"/>
      <c r="D51" s="170"/>
      <c r="E51" s="170"/>
      <c r="F51" s="170"/>
      <c r="G51" s="170"/>
      <c r="H51" s="170"/>
      <c r="I51" s="170"/>
      <c r="J51" s="170"/>
      <c r="K51" s="170"/>
      <c r="L51" s="170"/>
      <c r="M51" s="170"/>
      <c r="N51" s="170"/>
      <c r="O51" s="170"/>
      <c r="P51" s="170"/>
      <c r="Q51" s="170"/>
      <c r="R51" s="170"/>
      <c r="S51" s="170"/>
      <c r="T51" s="201"/>
    </row>
  </sheetData>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4" footer="0.31496062992125984"/>
  <pageSetup paperSize="8" scale="80" fitToWidth="0" orientation="landscape" cellComments="asDisplayed" r:id="rId2"/>
  <headerFooter>
    <oddHeader>&amp;C&amp;"Arial"&amp;10 Commerce Commission Information Disclosure Template</oddHeader>
    <oddFooter>&amp;L&amp;"Arial,Regular" &amp;P&amp;C&amp;"Arial,Regular" &amp;F&amp;R&amp;"Arial,Regular"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N65"/>
  <sheetViews>
    <sheetView showGridLines="0" zoomScaleNormal="100" zoomScaleSheetLayoutView="40" workbookViewId="0"/>
  </sheetViews>
  <sheetFormatPr defaultColWidth="9.140625" defaultRowHeight="12.75"/>
  <cols>
    <col min="1" max="1" width="4.5703125" style="58" customWidth="1"/>
    <col min="2" max="2" width="3.140625" style="94" customWidth="1"/>
    <col min="3" max="3" width="8.140625" style="44" customWidth="1"/>
    <col min="4" max="4" width="27.5703125" style="45" customWidth="1"/>
    <col min="5" max="5" width="59.42578125" style="50" customWidth="1"/>
    <col min="6" max="6" width="7" style="50" customWidth="1"/>
    <col min="7" max="7" width="15.28515625" style="44" customWidth="1"/>
    <col min="8" max="8" width="15.28515625" style="51" customWidth="1"/>
    <col min="9" max="11" width="15.28515625" style="44" customWidth="1"/>
    <col min="12" max="12" width="15.28515625" style="111" customWidth="1"/>
    <col min="13" max="13" width="15.28515625" style="52" customWidth="1"/>
    <col min="14" max="14" width="2.5703125" style="44" customWidth="1"/>
    <col min="15" max="16384" width="9.140625" style="44"/>
  </cols>
  <sheetData>
    <row r="1" spans="1:14" ht="15" customHeight="1">
      <c r="A1" s="229"/>
      <c r="B1" s="71"/>
      <c r="C1" s="71"/>
      <c r="D1" s="71"/>
      <c r="E1" s="71"/>
      <c r="F1" s="71"/>
      <c r="G1" s="71"/>
      <c r="H1" s="71"/>
      <c r="I1" s="71"/>
      <c r="J1" s="80"/>
      <c r="K1" s="71"/>
      <c r="L1" s="71"/>
      <c r="M1" s="71"/>
      <c r="N1" s="72"/>
    </row>
    <row r="2" spans="1:14" ht="18" customHeight="1">
      <c r="A2" s="230"/>
      <c r="B2" s="134"/>
      <c r="C2" s="134"/>
      <c r="D2" s="134"/>
      <c r="E2" s="134"/>
      <c r="F2" s="134"/>
      <c r="G2" s="134"/>
      <c r="H2" s="134"/>
      <c r="I2" s="134"/>
      <c r="J2" s="84" t="s">
        <v>8</v>
      </c>
      <c r="K2" s="342" t="str">
        <f>IF(NOT(ISBLANK(CoverSheet!$C$8)),CoverSheet!$C$8,"")</f>
        <v>Alpine Energy Limited</v>
      </c>
      <c r="L2" s="342"/>
      <c r="M2" s="342"/>
      <c r="N2" s="64"/>
    </row>
    <row r="3" spans="1:14" ht="18" customHeight="1">
      <c r="A3" s="230"/>
      <c r="B3" s="134"/>
      <c r="C3" s="134"/>
      <c r="D3" s="134"/>
      <c r="E3" s="134"/>
      <c r="F3" s="134"/>
      <c r="G3" s="134"/>
      <c r="H3" s="134"/>
      <c r="I3" s="134"/>
      <c r="J3" s="84" t="s">
        <v>244</v>
      </c>
      <c r="K3" s="343" t="str">
        <f>IF(ISNUMBER(CoverSheet!$C$12),TEXT(CoverSheet!$C$12,"_([$-1409]d mmmm yyyy;_(@")&amp;" –"&amp;TEXT(DATE(YEAR(CoverSheet!$C$12)+10,MONTH(CoverSheet!$C$12),DAY(CoverSheet!$C$12)-1),"_([$-1409]d mmmm yyyy;_(@"),"")</f>
        <v xml:space="preserve"> 1 April 2014 – 31 March 2024</v>
      </c>
      <c r="L3" s="343"/>
      <c r="M3" s="343"/>
      <c r="N3" s="64"/>
    </row>
    <row r="4" spans="1:14" ht="21">
      <c r="A4" s="215" t="s">
        <v>459</v>
      </c>
      <c r="B4" s="130"/>
      <c r="C4" s="134"/>
      <c r="D4" s="134"/>
      <c r="E4" s="134"/>
      <c r="F4" s="134"/>
      <c r="G4" s="134"/>
      <c r="H4" s="134"/>
      <c r="I4" s="134"/>
      <c r="J4" s="134"/>
      <c r="K4" s="134"/>
      <c r="L4" s="134"/>
      <c r="M4" s="134"/>
      <c r="N4" s="64"/>
    </row>
    <row r="5" spans="1:14" s="177" customFormat="1" ht="49.5" customHeight="1">
      <c r="A5" s="339" t="s">
        <v>553</v>
      </c>
      <c r="B5" s="340"/>
      <c r="C5" s="340"/>
      <c r="D5" s="340"/>
      <c r="E5" s="340"/>
      <c r="F5" s="340"/>
      <c r="G5" s="340"/>
      <c r="H5" s="340"/>
      <c r="I5" s="340"/>
      <c r="J5" s="340"/>
      <c r="K5" s="340"/>
      <c r="L5" s="340"/>
      <c r="M5" s="340"/>
      <c r="N5" s="171"/>
    </row>
    <row r="6" spans="1:14" ht="15" customHeight="1">
      <c r="A6" s="231" t="s">
        <v>557</v>
      </c>
      <c r="B6" s="99"/>
      <c r="C6" s="99"/>
      <c r="D6" s="134"/>
      <c r="E6" s="134"/>
      <c r="F6" s="134"/>
      <c r="G6" s="134"/>
      <c r="H6" s="134"/>
      <c r="I6" s="134"/>
      <c r="J6" s="134"/>
      <c r="K6" s="134"/>
      <c r="L6" s="134"/>
      <c r="M6" s="134"/>
      <c r="N6" s="64"/>
    </row>
    <row r="7" spans="1:14" ht="15.75">
      <c r="A7" s="232">
        <v>7</v>
      </c>
      <c r="B7" s="157"/>
      <c r="C7" s="166"/>
      <c r="D7" s="166"/>
      <c r="E7" s="166"/>
      <c r="F7" s="166"/>
      <c r="G7" s="345" t="s">
        <v>518</v>
      </c>
      <c r="H7" s="345"/>
      <c r="I7" s="345"/>
      <c r="J7" s="345"/>
      <c r="K7" s="345"/>
      <c r="L7" s="345"/>
      <c r="M7" s="345"/>
      <c r="N7" s="59"/>
    </row>
    <row r="8" spans="1:14" s="111" customFormat="1" ht="15.75">
      <c r="A8" s="232">
        <v>8</v>
      </c>
      <c r="B8" s="157"/>
      <c r="C8" s="166"/>
      <c r="D8" s="166"/>
      <c r="E8" s="166"/>
      <c r="F8" s="166"/>
      <c r="G8" s="175"/>
      <c r="H8" s="175"/>
      <c r="I8" s="175"/>
      <c r="J8" s="175"/>
      <c r="K8" s="175"/>
      <c r="L8" s="166"/>
      <c r="M8" s="346" t="s">
        <v>519</v>
      </c>
      <c r="N8" s="59"/>
    </row>
    <row r="9" spans="1:14" s="47" customFormat="1" ht="49.5" customHeight="1">
      <c r="A9" s="232">
        <v>9</v>
      </c>
      <c r="B9" s="158"/>
      <c r="C9" s="203" t="s">
        <v>15</v>
      </c>
      <c r="D9" s="203" t="s">
        <v>2</v>
      </c>
      <c r="E9" s="203" t="s">
        <v>16</v>
      </c>
      <c r="F9" s="197" t="s">
        <v>73</v>
      </c>
      <c r="G9" s="197" t="s">
        <v>65</v>
      </c>
      <c r="H9" s="197" t="s">
        <v>66</v>
      </c>
      <c r="I9" s="197" t="s">
        <v>67</v>
      </c>
      <c r="J9" s="197" t="s">
        <v>307</v>
      </c>
      <c r="K9" s="197" t="s">
        <v>68</v>
      </c>
      <c r="L9" s="197" t="s">
        <v>70</v>
      </c>
      <c r="M9" s="347"/>
      <c r="N9" s="69"/>
    </row>
    <row r="10" spans="1:14" ht="15" customHeight="1">
      <c r="A10" s="232">
        <v>10</v>
      </c>
      <c r="B10" s="157"/>
      <c r="C10" s="162" t="s">
        <v>17</v>
      </c>
      <c r="D10" s="162" t="s">
        <v>262</v>
      </c>
      <c r="E10" s="162" t="s">
        <v>18</v>
      </c>
      <c r="F10" s="164" t="s">
        <v>19</v>
      </c>
      <c r="G10" s="263">
        <v>2.8158815720664547E-3</v>
      </c>
      <c r="H10" s="263">
        <v>7.4500181020958206E-2</v>
      </c>
      <c r="I10" s="263">
        <v>0.82485216621746649</v>
      </c>
      <c r="J10" s="263">
        <v>9.7831771189508823E-2</v>
      </c>
      <c r="K10" s="263">
        <v>0</v>
      </c>
      <c r="L10" s="224">
        <v>3</v>
      </c>
      <c r="M10" s="263">
        <v>7.7316062593024662E-2</v>
      </c>
      <c r="N10" s="59"/>
    </row>
    <row r="11" spans="1:14" ht="15" customHeight="1">
      <c r="A11" s="232">
        <v>11</v>
      </c>
      <c r="B11" s="157"/>
      <c r="C11" s="162" t="s">
        <v>17</v>
      </c>
      <c r="D11" s="162" t="s">
        <v>262</v>
      </c>
      <c r="E11" s="162" t="s">
        <v>20</v>
      </c>
      <c r="F11" s="164" t="s">
        <v>19</v>
      </c>
      <c r="G11" s="263">
        <v>1.0982373290868157E-3</v>
      </c>
      <c r="H11" s="263">
        <v>0.1027401021360716</v>
      </c>
      <c r="I11" s="263">
        <v>0.80473340288836415</v>
      </c>
      <c r="J11" s="263">
        <v>9.1428257646477398E-2</v>
      </c>
      <c r="K11" s="263">
        <v>0</v>
      </c>
      <c r="L11" s="224">
        <v>3</v>
      </c>
      <c r="M11" s="263">
        <v>0.10383833946515841</v>
      </c>
      <c r="N11" s="59"/>
    </row>
    <row r="12" spans="1:14" ht="15" customHeight="1">
      <c r="A12" s="232">
        <v>12</v>
      </c>
      <c r="B12" s="157"/>
      <c r="C12" s="324" t="s">
        <v>17</v>
      </c>
      <c r="D12" s="324" t="s">
        <v>262</v>
      </c>
      <c r="E12" s="324" t="s">
        <v>21</v>
      </c>
      <c r="F12" s="325" t="s">
        <v>19</v>
      </c>
      <c r="G12" s="326">
        <v>0</v>
      </c>
      <c r="H12" s="326">
        <v>0</v>
      </c>
      <c r="I12" s="326">
        <v>0</v>
      </c>
      <c r="J12" s="326">
        <v>0</v>
      </c>
      <c r="K12" s="326">
        <v>0</v>
      </c>
      <c r="L12" s="327" t="s">
        <v>706</v>
      </c>
      <c r="M12" s="326">
        <v>0</v>
      </c>
      <c r="N12" s="59"/>
    </row>
    <row r="13" spans="1:14" ht="15" customHeight="1">
      <c r="A13" s="232">
        <v>13</v>
      </c>
      <c r="B13" s="157"/>
      <c r="C13" s="162" t="s">
        <v>23</v>
      </c>
      <c r="D13" s="162" t="s">
        <v>263</v>
      </c>
      <c r="E13" s="162" t="s">
        <v>24</v>
      </c>
      <c r="F13" s="164" t="s">
        <v>25</v>
      </c>
      <c r="G13" s="263">
        <v>0</v>
      </c>
      <c r="H13" s="263">
        <v>0</v>
      </c>
      <c r="I13" s="263">
        <v>0</v>
      </c>
      <c r="J13" s="263">
        <v>0</v>
      </c>
      <c r="K13" s="263">
        <v>1</v>
      </c>
      <c r="L13" s="224">
        <v>1</v>
      </c>
      <c r="M13" s="263">
        <v>0</v>
      </c>
      <c r="N13" s="59"/>
    </row>
    <row r="14" spans="1:14" ht="15" customHeight="1">
      <c r="A14" s="232">
        <v>14</v>
      </c>
      <c r="B14" s="157"/>
      <c r="C14" s="324" t="s">
        <v>23</v>
      </c>
      <c r="D14" s="324" t="s">
        <v>263</v>
      </c>
      <c r="E14" s="324" t="s">
        <v>26</v>
      </c>
      <c r="F14" s="325" t="s">
        <v>25</v>
      </c>
      <c r="G14" s="326">
        <v>0</v>
      </c>
      <c r="H14" s="326">
        <v>0</v>
      </c>
      <c r="I14" s="326">
        <v>0</v>
      </c>
      <c r="J14" s="326">
        <v>0</v>
      </c>
      <c r="K14" s="326">
        <v>0</v>
      </c>
      <c r="L14" s="327" t="s">
        <v>706</v>
      </c>
      <c r="M14" s="326">
        <v>0</v>
      </c>
      <c r="N14" s="59"/>
    </row>
    <row r="15" spans="1:14" ht="15" customHeight="1">
      <c r="A15" s="232">
        <v>15</v>
      </c>
      <c r="B15" s="157"/>
      <c r="C15" s="162" t="s">
        <v>23</v>
      </c>
      <c r="D15" s="162" t="s">
        <v>264</v>
      </c>
      <c r="E15" s="162" t="s">
        <v>27</v>
      </c>
      <c r="F15" s="164" t="s">
        <v>25</v>
      </c>
      <c r="G15" s="263">
        <v>0</v>
      </c>
      <c r="H15" s="263">
        <v>0</v>
      </c>
      <c r="I15" s="263">
        <v>5.5896185762478151E-2</v>
      </c>
      <c r="J15" s="263">
        <v>0.94410381423752199</v>
      </c>
      <c r="K15" s="263">
        <v>0</v>
      </c>
      <c r="L15" s="224">
        <v>3</v>
      </c>
      <c r="M15" s="263">
        <v>0</v>
      </c>
      <c r="N15" s="59"/>
    </row>
    <row r="16" spans="1:14" ht="15" customHeight="1">
      <c r="A16" s="232">
        <v>16</v>
      </c>
      <c r="B16" s="157"/>
      <c r="C16" s="324" t="s">
        <v>23</v>
      </c>
      <c r="D16" s="324" t="s">
        <v>264</v>
      </c>
      <c r="E16" s="324" t="s">
        <v>28</v>
      </c>
      <c r="F16" s="325" t="s">
        <v>25</v>
      </c>
      <c r="G16" s="326">
        <v>0</v>
      </c>
      <c r="H16" s="326">
        <v>0</v>
      </c>
      <c r="I16" s="326">
        <v>0</v>
      </c>
      <c r="J16" s="326">
        <v>0</v>
      </c>
      <c r="K16" s="326">
        <v>0</v>
      </c>
      <c r="L16" s="327" t="s">
        <v>706</v>
      </c>
      <c r="M16" s="326">
        <v>0</v>
      </c>
      <c r="N16" s="59"/>
    </row>
    <row r="17" spans="1:14" ht="15" customHeight="1">
      <c r="A17" s="232">
        <v>17</v>
      </c>
      <c r="B17" s="157"/>
      <c r="C17" s="324" t="s">
        <v>23</v>
      </c>
      <c r="D17" s="324" t="s">
        <v>264</v>
      </c>
      <c r="E17" s="324" t="s">
        <v>29</v>
      </c>
      <c r="F17" s="325" t="s">
        <v>25</v>
      </c>
      <c r="G17" s="326">
        <v>0</v>
      </c>
      <c r="H17" s="326">
        <v>0</v>
      </c>
      <c r="I17" s="326">
        <v>0</v>
      </c>
      <c r="J17" s="326">
        <v>0</v>
      </c>
      <c r="K17" s="326">
        <v>0</v>
      </c>
      <c r="L17" s="327" t="s">
        <v>706</v>
      </c>
      <c r="M17" s="326">
        <v>0</v>
      </c>
      <c r="N17" s="59"/>
    </row>
    <row r="18" spans="1:14" ht="15" customHeight="1">
      <c r="A18" s="232">
        <v>18</v>
      </c>
      <c r="B18" s="157"/>
      <c r="C18" s="324" t="s">
        <v>23</v>
      </c>
      <c r="D18" s="324" t="s">
        <v>264</v>
      </c>
      <c r="E18" s="324" t="s">
        <v>30</v>
      </c>
      <c r="F18" s="325" t="s">
        <v>25</v>
      </c>
      <c r="G18" s="326">
        <v>0</v>
      </c>
      <c r="H18" s="326">
        <v>0</v>
      </c>
      <c r="I18" s="326">
        <v>0</v>
      </c>
      <c r="J18" s="326">
        <v>0</v>
      </c>
      <c r="K18" s="326">
        <v>0</v>
      </c>
      <c r="L18" s="327" t="s">
        <v>706</v>
      </c>
      <c r="M18" s="326">
        <v>0</v>
      </c>
      <c r="N18" s="59"/>
    </row>
    <row r="19" spans="1:14" ht="15" customHeight="1">
      <c r="A19" s="232">
        <v>19</v>
      </c>
      <c r="B19" s="157"/>
      <c r="C19" s="324" t="s">
        <v>23</v>
      </c>
      <c r="D19" s="324" t="s">
        <v>264</v>
      </c>
      <c r="E19" s="324" t="s">
        <v>31</v>
      </c>
      <c r="F19" s="325" t="s">
        <v>25</v>
      </c>
      <c r="G19" s="326">
        <v>0</v>
      </c>
      <c r="H19" s="326">
        <v>0</v>
      </c>
      <c r="I19" s="326">
        <v>0</v>
      </c>
      <c r="J19" s="326">
        <v>0</v>
      </c>
      <c r="K19" s="326">
        <v>0</v>
      </c>
      <c r="L19" s="327" t="s">
        <v>706</v>
      </c>
      <c r="M19" s="326">
        <v>0</v>
      </c>
      <c r="N19" s="59"/>
    </row>
    <row r="20" spans="1:14" ht="15" customHeight="1">
      <c r="A20" s="232">
        <v>20</v>
      </c>
      <c r="B20" s="157"/>
      <c r="C20" s="324" t="s">
        <v>23</v>
      </c>
      <c r="D20" s="324" t="s">
        <v>264</v>
      </c>
      <c r="E20" s="324" t="s">
        <v>32</v>
      </c>
      <c r="F20" s="325" t="s">
        <v>25</v>
      </c>
      <c r="G20" s="326">
        <v>0</v>
      </c>
      <c r="H20" s="326">
        <v>0</v>
      </c>
      <c r="I20" s="326">
        <v>0</v>
      </c>
      <c r="J20" s="326">
        <v>0</v>
      </c>
      <c r="K20" s="326">
        <v>0</v>
      </c>
      <c r="L20" s="327" t="s">
        <v>706</v>
      </c>
      <c r="M20" s="326">
        <v>0</v>
      </c>
      <c r="N20" s="59"/>
    </row>
    <row r="21" spans="1:14" ht="15" customHeight="1">
      <c r="A21" s="232">
        <v>21</v>
      </c>
      <c r="B21" s="157"/>
      <c r="C21" s="324" t="s">
        <v>23</v>
      </c>
      <c r="D21" s="324" t="s">
        <v>264</v>
      </c>
      <c r="E21" s="324" t="s">
        <v>33</v>
      </c>
      <c r="F21" s="325" t="s">
        <v>25</v>
      </c>
      <c r="G21" s="326">
        <v>0</v>
      </c>
      <c r="H21" s="326">
        <v>0</v>
      </c>
      <c r="I21" s="326">
        <v>0</v>
      </c>
      <c r="J21" s="326">
        <v>0</v>
      </c>
      <c r="K21" s="326">
        <v>0</v>
      </c>
      <c r="L21" s="327" t="s">
        <v>706</v>
      </c>
      <c r="M21" s="326">
        <v>0</v>
      </c>
      <c r="N21" s="59"/>
    </row>
    <row r="22" spans="1:14" ht="15" customHeight="1">
      <c r="A22" s="232">
        <v>22</v>
      </c>
      <c r="B22" s="157"/>
      <c r="C22" s="324" t="s">
        <v>23</v>
      </c>
      <c r="D22" s="324" t="s">
        <v>264</v>
      </c>
      <c r="E22" s="324" t="s">
        <v>34</v>
      </c>
      <c r="F22" s="325" t="s">
        <v>25</v>
      </c>
      <c r="G22" s="326">
        <v>0</v>
      </c>
      <c r="H22" s="326">
        <v>0</v>
      </c>
      <c r="I22" s="326">
        <v>0</v>
      </c>
      <c r="J22" s="326">
        <v>0</v>
      </c>
      <c r="K22" s="326">
        <v>0</v>
      </c>
      <c r="L22" s="327" t="s">
        <v>706</v>
      </c>
      <c r="M22" s="326">
        <v>0</v>
      </c>
      <c r="N22" s="59"/>
    </row>
    <row r="23" spans="1:14" ht="15" customHeight="1">
      <c r="A23" s="232">
        <v>23</v>
      </c>
      <c r="B23" s="157"/>
      <c r="C23" s="324" t="s">
        <v>23</v>
      </c>
      <c r="D23" s="324" t="s">
        <v>264</v>
      </c>
      <c r="E23" s="324" t="s">
        <v>35</v>
      </c>
      <c r="F23" s="325" t="s">
        <v>25</v>
      </c>
      <c r="G23" s="326">
        <v>0</v>
      </c>
      <c r="H23" s="326">
        <v>0</v>
      </c>
      <c r="I23" s="326">
        <v>0</v>
      </c>
      <c r="J23" s="326">
        <v>0</v>
      </c>
      <c r="K23" s="326">
        <v>0</v>
      </c>
      <c r="L23" s="327" t="s">
        <v>706</v>
      </c>
      <c r="M23" s="326">
        <v>0</v>
      </c>
      <c r="N23" s="59"/>
    </row>
    <row r="24" spans="1:14" ht="15" customHeight="1">
      <c r="A24" s="232">
        <v>24</v>
      </c>
      <c r="B24" s="157"/>
      <c r="C24" s="162" t="s">
        <v>23</v>
      </c>
      <c r="D24" s="162" t="s">
        <v>265</v>
      </c>
      <c r="E24" s="162" t="s">
        <v>36</v>
      </c>
      <c r="F24" s="164" t="s">
        <v>19</v>
      </c>
      <c r="G24" s="263">
        <v>0</v>
      </c>
      <c r="H24" s="263">
        <v>0</v>
      </c>
      <c r="I24" s="263">
        <v>0.48</v>
      </c>
      <c r="J24" s="263">
        <v>0.52</v>
      </c>
      <c r="K24" s="263">
        <v>0</v>
      </c>
      <c r="L24" s="224">
        <v>3</v>
      </c>
      <c r="M24" s="263">
        <v>0</v>
      </c>
      <c r="N24" s="59"/>
    </row>
    <row r="25" spans="1:14" ht="15" customHeight="1">
      <c r="A25" s="232">
        <v>25</v>
      </c>
      <c r="B25" s="157"/>
      <c r="C25" s="324" t="s">
        <v>23</v>
      </c>
      <c r="D25" s="324" t="s">
        <v>265</v>
      </c>
      <c r="E25" s="324" t="s">
        <v>37</v>
      </c>
      <c r="F25" s="325" t="s">
        <v>19</v>
      </c>
      <c r="G25" s="326">
        <v>0</v>
      </c>
      <c r="H25" s="326">
        <v>0</v>
      </c>
      <c r="I25" s="326">
        <v>0</v>
      </c>
      <c r="J25" s="326">
        <v>0</v>
      </c>
      <c r="K25" s="326">
        <v>0</v>
      </c>
      <c r="L25" s="327" t="s">
        <v>706</v>
      </c>
      <c r="M25" s="326">
        <v>0</v>
      </c>
      <c r="N25" s="59"/>
    </row>
    <row r="26" spans="1:14" ht="15" customHeight="1">
      <c r="A26" s="232">
        <v>26</v>
      </c>
      <c r="B26" s="157"/>
      <c r="C26" s="162" t="s">
        <v>23</v>
      </c>
      <c r="D26" s="162" t="s">
        <v>266</v>
      </c>
      <c r="E26" s="162" t="s">
        <v>267</v>
      </c>
      <c r="F26" s="164" t="s">
        <v>19</v>
      </c>
      <c r="G26" s="263">
        <v>0</v>
      </c>
      <c r="H26" s="263">
        <v>0</v>
      </c>
      <c r="I26" s="263">
        <v>0</v>
      </c>
      <c r="J26" s="263">
        <v>1</v>
      </c>
      <c r="K26" s="263">
        <v>0</v>
      </c>
      <c r="L26" s="224">
        <v>4</v>
      </c>
      <c r="M26" s="263">
        <v>0</v>
      </c>
      <c r="N26" s="59"/>
    </row>
    <row r="27" spans="1:14" ht="15" customHeight="1">
      <c r="A27" s="232">
        <v>27</v>
      </c>
      <c r="B27" s="157"/>
      <c r="C27" s="162" t="s">
        <v>23</v>
      </c>
      <c r="D27" s="162" t="s">
        <v>266</v>
      </c>
      <c r="E27" s="162" t="s">
        <v>268</v>
      </c>
      <c r="F27" s="164" t="s">
        <v>19</v>
      </c>
      <c r="G27" s="263">
        <v>0</v>
      </c>
      <c r="H27" s="263">
        <v>0</v>
      </c>
      <c r="I27" s="263">
        <v>0.54166666666666663</v>
      </c>
      <c r="J27" s="263">
        <v>0.45833333333333331</v>
      </c>
      <c r="K27" s="263">
        <v>0</v>
      </c>
      <c r="L27" s="224">
        <v>3</v>
      </c>
      <c r="M27" s="263">
        <v>0</v>
      </c>
      <c r="N27" s="59"/>
    </row>
    <row r="28" spans="1:14" ht="15" customHeight="1">
      <c r="A28" s="232">
        <v>28</v>
      </c>
      <c r="B28" s="157"/>
      <c r="C28" s="162" t="s">
        <v>23</v>
      </c>
      <c r="D28" s="162" t="s">
        <v>266</v>
      </c>
      <c r="E28" s="162" t="s">
        <v>269</v>
      </c>
      <c r="F28" s="164" t="s">
        <v>19</v>
      </c>
      <c r="G28" s="263">
        <v>0</v>
      </c>
      <c r="H28" s="263">
        <v>0</v>
      </c>
      <c r="I28" s="263">
        <v>0</v>
      </c>
      <c r="J28" s="263">
        <v>0</v>
      </c>
      <c r="K28" s="263">
        <v>1</v>
      </c>
      <c r="L28" s="224">
        <v>1</v>
      </c>
      <c r="M28" s="263">
        <v>0</v>
      </c>
      <c r="N28" s="59"/>
    </row>
    <row r="29" spans="1:14" ht="15" customHeight="1">
      <c r="A29" s="232">
        <v>29</v>
      </c>
      <c r="B29" s="157"/>
      <c r="C29" s="162" t="s">
        <v>23</v>
      </c>
      <c r="D29" s="162" t="s">
        <v>266</v>
      </c>
      <c r="E29" s="162" t="s">
        <v>270</v>
      </c>
      <c r="F29" s="164" t="s">
        <v>19</v>
      </c>
      <c r="G29" s="263">
        <v>0</v>
      </c>
      <c r="H29" s="263">
        <v>0</v>
      </c>
      <c r="I29" s="263">
        <v>0</v>
      </c>
      <c r="J29" s="263">
        <v>0</v>
      </c>
      <c r="K29" s="263">
        <v>1</v>
      </c>
      <c r="L29" s="224">
        <v>1</v>
      </c>
      <c r="M29" s="263">
        <v>0</v>
      </c>
      <c r="N29" s="59"/>
    </row>
    <row r="30" spans="1:14" ht="15" customHeight="1">
      <c r="A30" s="232">
        <v>30</v>
      </c>
      <c r="B30" s="157"/>
      <c r="C30" s="324" t="s">
        <v>23</v>
      </c>
      <c r="D30" s="324" t="s">
        <v>266</v>
      </c>
      <c r="E30" s="324" t="s">
        <v>38</v>
      </c>
      <c r="F30" s="325" t="s">
        <v>19</v>
      </c>
      <c r="G30" s="326">
        <v>0</v>
      </c>
      <c r="H30" s="326">
        <v>0</v>
      </c>
      <c r="I30" s="326">
        <v>0</v>
      </c>
      <c r="J30" s="326">
        <v>0</v>
      </c>
      <c r="K30" s="326">
        <v>0</v>
      </c>
      <c r="L30" s="327" t="s">
        <v>706</v>
      </c>
      <c r="M30" s="326">
        <v>0</v>
      </c>
      <c r="N30" s="59"/>
    </row>
    <row r="31" spans="1:14" ht="15" customHeight="1">
      <c r="A31" s="232">
        <v>31</v>
      </c>
      <c r="B31" s="157"/>
      <c r="C31" s="324" t="s">
        <v>23</v>
      </c>
      <c r="D31" s="324" t="s">
        <v>266</v>
      </c>
      <c r="E31" s="324" t="s">
        <v>271</v>
      </c>
      <c r="F31" s="325" t="s">
        <v>19</v>
      </c>
      <c r="G31" s="326">
        <v>0</v>
      </c>
      <c r="H31" s="326">
        <v>0</v>
      </c>
      <c r="I31" s="326">
        <v>0</v>
      </c>
      <c r="J31" s="326">
        <v>0</v>
      </c>
      <c r="K31" s="326">
        <v>0</v>
      </c>
      <c r="L31" s="327" t="s">
        <v>706</v>
      </c>
      <c r="M31" s="326">
        <v>0</v>
      </c>
      <c r="N31" s="59"/>
    </row>
    <row r="32" spans="1:14" ht="15" customHeight="1">
      <c r="A32" s="232">
        <v>32</v>
      </c>
      <c r="B32" s="157"/>
      <c r="C32" s="162" t="s">
        <v>23</v>
      </c>
      <c r="D32" s="162" t="s">
        <v>266</v>
      </c>
      <c r="E32" s="162" t="s">
        <v>272</v>
      </c>
      <c r="F32" s="164" t="s">
        <v>19</v>
      </c>
      <c r="G32" s="263">
        <v>0</v>
      </c>
      <c r="H32" s="263">
        <v>0</v>
      </c>
      <c r="I32" s="263">
        <v>0</v>
      </c>
      <c r="J32" s="263">
        <v>0</v>
      </c>
      <c r="K32" s="263">
        <v>1</v>
      </c>
      <c r="L32" s="224">
        <v>4</v>
      </c>
      <c r="M32" s="263">
        <v>0</v>
      </c>
      <c r="N32" s="59"/>
    </row>
    <row r="33" spans="1:14" ht="15" customHeight="1">
      <c r="A33" s="232">
        <v>33</v>
      </c>
      <c r="B33" s="157"/>
      <c r="C33" s="162" t="s">
        <v>23</v>
      </c>
      <c r="D33" s="162" t="s">
        <v>266</v>
      </c>
      <c r="E33" s="162" t="s">
        <v>273</v>
      </c>
      <c r="F33" s="164" t="s">
        <v>19</v>
      </c>
      <c r="G33" s="263">
        <v>0</v>
      </c>
      <c r="H33" s="263">
        <v>0</v>
      </c>
      <c r="I33" s="263">
        <v>0.35862068965517241</v>
      </c>
      <c r="J33" s="263">
        <v>0.64137931034482754</v>
      </c>
      <c r="K33" s="263">
        <v>0</v>
      </c>
      <c r="L33" s="224">
        <v>3</v>
      </c>
      <c r="M33" s="263">
        <v>0</v>
      </c>
      <c r="N33" s="59"/>
    </row>
    <row r="34" spans="1:14" ht="15" customHeight="1">
      <c r="A34" s="232">
        <v>34</v>
      </c>
      <c r="B34" s="157"/>
      <c r="C34" s="162" t="s">
        <v>23</v>
      </c>
      <c r="D34" s="162" t="s">
        <v>266</v>
      </c>
      <c r="E34" s="162" t="s">
        <v>274</v>
      </c>
      <c r="F34" s="164" t="s">
        <v>19</v>
      </c>
      <c r="G34" s="263">
        <v>0</v>
      </c>
      <c r="H34" s="263">
        <v>0</v>
      </c>
      <c r="I34" s="263">
        <v>0.22222222222222221</v>
      </c>
      <c r="J34" s="263">
        <v>0.77777777777777779</v>
      </c>
      <c r="K34" s="263">
        <v>0</v>
      </c>
      <c r="L34" s="224">
        <v>3</v>
      </c>
      <c r="M34" s="263">
        <v>0</v>
      </c>
      <c r="N34" s="59"/>
    </row>
    <row r="35" spans="1:14" s="128" customFormat="1" ht="15" customHeight="1">
      <c r="A35" s="232"/>
      <c r="B35" s="157"/>
      <c r="C35" s="162"/>
      <c r="D35" s="162"/>
      <c r="E35" s="162"/>
      <c r="F35" s="205"/>
      <c r="G35" s="162"/>
      <c r="H35" s="162"/>
      <c r="I35" s="205"/>
      <c r="J35" s="162"/>
      <c r="K35" s="162"/>
      <c r="L35" s="205"/>
      <c r="M35" s="205"/>
      <c r="N35" s="59"/>
    </row>
    <row r="36" spans="1:14" s="128" customFormat="1" ht="12.75" customHeight="1">
      <c r="A36" s="232">
        <v>42</v>
      </c>
      <c r="B36" s="182"/>
      <c r="C36" s="166"/>
      <c r="D36" s="166"/>
      <c r="E36" s="166"/>
      <c r="F36" s="166"/>
      <c r="G36" s="345" t="s">
        <v>518</v>
      </c>
      <c r="H36" s="345"/>
      <c r="I36" s="345"/>
      <c r="J36" s="345"/>
      <c r="K36" s="345"/>
      <c r="L36" s="345"/>
      <c r="M36" s="345"/>
      <c r="N36" s="59"/>
    </row>
    <row r="37" spans="1:14" s="128" customFormat="1" ht="12.75" customHeight="1">
      <c r="A37" s="232">
        <v>43</v>
      </c>
      <c r="B37" s="182"/>
      <c r="C37" s="166"/>
      <c r="D37" s="166"/>
      <c r="E37" s="166"/>
      <c r="F37" s="166"/>
      <c r="G37" s="175"/>
      <c r="H37" s="175"/>
      <c r="I37" s="175"/>
      <c r="J37" s="175"/>
      <c r="K37" s="175"/>
      <c r="L37" s="166"/>
      <c r="M37" s="346" t="s">
        <v>519</v>
      </c>
      <c r="N37" s="59"/>
    </row>
    <row r="38" spans="1:14" s="47" customFormat="1" ht="54" customHeight="1">
      <c r="A38" s="232">
        <v>44</v>
      </c>
      <c r="B38" s="202"/>
      <c r="C38" s="203" t="s">
        <v>15</v>
      </c>
      <c r="D38" s="204" t="s">
        <v>2</v>
      </c>
      <c r="E38" s="204" t="s">
        <v>16</v>
      </c>
      <c r="F38" s="197" t="s">
        <v>73</v>
      </c>
      <c r="G38" s="197" t="s">
        <v>65</v>
      </c>
      <c r="H38" s="197" t="s">
        <v>66</v>
      </c>
      <c r="I38" s="197" t="s">
        <v>67</v>
      </c>
      <c r="J38" s="197" t="s">
        <v>307</v>
      </c>
      <c r="K38" s="197" t="s">
        <v>68</v>
      </c>
      <c r="L38" s="197" t="s">
        <v>70</v>
      </c>
      <c r="M38" s="347"/>
      <c r="N38" s="69"/>
    </row>
    <row r="39" spans="1:14" ht="15" customHeight="1">
      <c r="A39" s="232">
        <v>45</v>
      </c>
      <c r="B39" s="182"/>
      <c r="C39" s="162" t="s">
        <v>23</v>
      </c>
      <c r="D39" s="162" t="s">
        <v>508</v>
      </c>
      <c r="E39" s="162" t="s">
        <v>275</v>
      </c>
      <c r="F39" s="164" t="s">
        <v>19</v>
      </c>
      <c r="G39" s="263">
        <v>0</v>
      </c>
      <c r="H39" s="263">
        <v>0.21212121212121213</v>
      </c>
      <c r="I39" s="263">
        <v>0.36363636363636365</v>
      </c>
      <c r="J39" s="263">
        <v>0.42424242424242425</v>
      </c>
      <c r="K39" s="263">
        <v>0</v>
      </c>
      <c r="L39" s="224">
        <v>3</v>
      </c>
      <c r="M39" s="263">
        <v>0</v>
      </c>
      <c r="N39" s="59"/>
    </row>
    <row r="40" spans="1:14" ht="15" customHeight="1">
      <c r="A40" s="232">
        <v>46</v>
      </c>
      <c r="B40" s="182"/>
      <c r="C40" s="162" t="s">
        <v>23</v>
      </c>
      <c r="D40" s="162" t="s">
        <v>276</v>
      </c>
      <c r="E40" s="162" t="s">
        <v>39</v>
      </c>
      <c r="F40" s="164" t="s">
        <v>25</v>
      </c>
      <c r="G40" s="263">
        <v>0</v>
      </c>
      <c r="H40" s="263">
        <v>0</v>
      </c>
      <c r="I40" s="263">
        <v>0</v>
      </c>
      <c r="J40" s="263">
        <v>0</v>
      </c>
      <c r="K40" s="263">
        <v>1</v>
      </c>
      <c r="L40" s="224">
        <v>1</v>
      </c>
      <c r="M40" s="263">
        <v>0</v>
      </c>
      <c r="N40" s="59"/>
    </row>
    <row r="41" spans="1:14" ht="15" customHeight="1">
      <c r="A41" s="232">
        <v>47</v>
      </c>
      <c r="B41" s="182"/>
      <c r="C41" s="324" t="s">
        <v>23</v>
      </c>
      <c r="D41" s="324" t="s">
        <v>276</v>
      </c>
      <c r="E41" s="324" t="s">
        <v>40</v>
      </c>
      <c r="F41" s="325" t="s">
        <v>25</v>
      </c>
      <c r="G41" s="326">
        <v>0</v>
      </c>
      <c r="H41" s="326">
        <v>0</v>
      </c>
      <c r="I41" s="326">
        <v>0</v>
      </c>
      <c r="J41" s="326">
        <v>0</v>
      </c>
      <c r="K41" s="326">
        <v>0</v>
      </c>
      <c r="L41" s="327" t="s">
        <v>706</v>
      </c>
      <c r="M41" s="326">
        <v>0</v>
      </c>
      <c r="N41" s="59"/>
    </row>
    <row r="42" spans="1:14" ht="15" customHeight="1">
      <c r="A42" s="232">
        <v>48</v>
      </c>
      <c r="B42" s="182"/>
      <c r="C42" s="324" t="s">
        <v>23</v>
      </c>
      <c r="D42" s="324" t="s">
        <v>276</v>
      </c>
      <c r="E42" s="324" t="s">
        <v>277</v>
      </c>
      <c r="F42" s="325" t="s">
        <v>25</v>
      </c>
      <c r="G42" s="326">
        <v>0</v>
      </c>
      <c r="H42" s="326">
        <v>0</v>
      </c>
      <c r="I42" s="326">
        <v>0</v>
      </c>
      <c r="J42" s="326">
        <v>0</v>
      </c>
      <c r="K42" s="326">
        <v>0</v>
      </c>
      <c r="L42" s="327" t="s">
        <v>706</v>
      </c>
      <c r="M42" s="326">
        <v>0</v>
      </c>
      <c r="N42" s="59"/>
    </row>
    <row r="43" spans="1:14" ht="15" customHeight="1">
      <c r="A43" s="232">
        <v>49</v>
      </c>
      <c r="B43" s="182"/>
      <c r="C43" s="162" t="s">
        <v>23</v>
      </c>
      <c r="D43" s="162" t="s">
        <v>278</v>
      </c>
      <c r="E43" s="162" t="s">
        <v>41</v>
      </c>
      <c r="F43" s="164" t="s">
        <v>25</v>
      </c>
      <c r="G43" s="263">
        <v>0</v>
      </c>
      <c r="H43" s="263">
        <v>0</v>
      </c>
      <c r="I43" s="263">
        <v>0.12911110994041752</v>
      </c>
      <c r="J43" s="263">
        <v>0.87088889005958237</v>
      </c>
      <c r="K43" s="263">
        <v>0</v>
      </c>
      <c r="L43" s="224">
        <v>2</v>
      </c>
      <c r="M43" s="263">
        <v>0</v>
      </c>
      <c r="N43" s="59"/>
    </row>
    <row r="44" spans="1:14" ht="15" customHeight="1">
      <c r="A44" s="232">
        <v>50</v>
      </c>
      <c r="B44" s="182"/>
      <c r="C44" s="162" t="s">
        <v>23</v>
      </c>
      <c r="D44" s="162" t="s">
        <v>278</v>
      </c>
      <c r="E44" s="162" t="s">
        <v>42</v>
      </c>
      <c r="F44" s="164" t="s">
        <v>25</v>
      </c>
      <c r="G44" s="263">
        <v>0</v>
      </c>
      <c r="H44" s="263">
        <v>0</v>
      </c>
      <c r="I44" s="263">
        <v>0.86064136935450608</v>
      </c>
      <c r="J44" s="263">
        <v>0.13935863064549392</v>
      </c>
      <c r="K44" s="263">
        <v>0</v>
      </c>
      <c r="L44" s="224">
        <v>2</v>
      </c>
      <c r="M44" s="263">
        <v>0</v>
      </c>
      <c r="N44" s="59"/>
    </row>
    <row r="45" spans="1:14" ht="15" customHeight="1">
      <c r="A45" s="232">
        <v>51</v>
      </c>
      <c r="B45" s="182"/>
      <c r="C45" s="324" t="s">
        <v>23</v>
      </c>
      <c r="D45" s="324" t="s">
        <v>278</v>
      </c>
      <c r="E45" s="324" t="s">
        <v>43</v>
      </c>
      <c r="F45" s="325" t="s">
        <v>25</v>
      </c>
      <c r="G45" s="326">
        <v>0</v>
      </c>
      <c r="H45" s="326">
        <v>0</v>
      </c>
      <c r="I45" s="326">
        <v>0</v>
      </c>
      <c r="J45" s="326">
        <v>0</v>
      </c>
      <c r="K45" s="326">
        <v>0</v>
      </c>
      <c r="L45" s="327" t="s">
        <v>706</v>
      </c>
      <c r="M45" s="326">
        <v>0</v>
      </c>
      <c r="N45" s="59"/>
    </row>
    <row r="46" spans="1:14" ht="15" customHeight="1">
      <c r="A46" s="232">
        <v>52</v>
      </c>
      <c r="B46" s="182"/>
      <c r="C46" s="183" t="s">
        <v>23</v>
      </c>
      <c r="D46" s="183" t="s">
        <v>279</v>
      </c>
      <c r="E46" s="162" t="s">
        <v>280</v>
      </c>
      <c r="F46" s="164" t="s">
        <v>19</v>
      </c>
      <c r="G46" s="263">
        <v>0</v>
      </c>
      <c r="H46" s="263">
        <v>0</v>
      </c>
      <c r="I46" s="263">
        <v>0</v>
      </c>
      <c r="J46" s="263">
        <v>0</v>
      </c>
      <c r="K46" s="263">
        <v>1</v>
      </c>
      <c r="L46" s="224">
        <v>1</v>
      </c>
      <c r="M46" s="263">
        <v>0</v>
      </c>
      <c r="N46" s="59"/>
    </row>
    <row r="47" spans="1:14" ht="15" customHeight="1">
      <c r="A47" s="232">
        <v>53</v>
      </c>
      <c r="B47" s="182"/>
      <c r="C47" s="183" t="s">
        <v>23</v>
      </c>
      <c r="D47" s="183" t="s">
        <v>279</v>
      </c>
      <c r="E47" s="162" t="s">
        <v>281</v>
      </c>
      <c r="F47" s="164" t="s">
        <v>19</v>
      </c>
      <c r="G47" s="263">
        <v>0</v>
      </c>
      <c r="H47" s="263">
        <v>0</v>
      </c>
      <c r="I47" s="263">
        <v>0</v>
      </c>
      <c r="J47" s="263">
        <v>0</v>
      </c>
      <c r="K47" s="263">
        <v>1</v>
      </c>
      <c r="L47" s="224">
        <v>1</v>
      </c>
      <c r="M47" s="263">
        <v>0</v>
      </c>
      <c r="N47" s="59"/>
    </row>
    <row r="48" spans="1:14" ht="15" customHeight="1">
      <c r="A48" s="232">
        <v>54</v>
      </c>
      <c r="B48" s="182"/>
      <c r="C48" s="183" t="s">
        <v>23</v>
      </c>
      <c r="D48" s="183" t="s">
        <v>279</v>
      </c>
      <c r="E48" s="176" t="s">
        <v>282</v>
      </c>
      <c r="F48" s="164" t="s">
        <v>19</v>
      </c>
      <c r="G48" s="263">
        <v>0</v>
      </c>
      <c r="H48" s="263">
        <v>0</v>
      </c>
      <c r="I48" s="263">
        <v>0</v>
      </c>
      <c r="J48" s="263">
        <v>0</v>
      </c>
      <c r="K48" s="263">
        <v>1</v>
      </c>
      <c r="L48" s="224">
        <v>1</v>
      </c>
      <c r="M48" s="263">
        <v>0</v>
      </c>
      <c r="N48" s="59"/>
    </row>
    <row r="49" spans="1:14" ht="15" customHeight="1">
      <c r="A49" s="232">
        <v>55</v>
      </c>
      <c r="B49" s="182"/>
      <c r="C49" s="183" t="s">
        <v>23</v>
      </c>
      <c r="D49" s="183" t="s">
        <v>279</v>
      </c>
      <c r="E49" s="168" t="s">
        <v>283</v>
      </c>
      <c r="F49" s="164" t="s">
        <v>19</v>
      </c>
      <c r="G49" s="263">
        <v>0</v>
      </c>
      <c r="H49" s="263">
        <v>0</v>
      </c>
      <c r="I49" s="263">
        <v>0</v>
      </c>
      <c r="J49" s="263">
        <v>0</v>
      </c>
      <c r="K49" s="263">
        <v>1</v>
      </c>
      <c r="L49" s="224">
        <v>1</v>
      </c>
      <c r="M49" s="263">
        <v>0</v>
      </c>
      <c r="N49" s="59"/>
    </row>
    <row r="50" spans="1:14" ht="15" customHeight="1">
      <c r="A50" s="232">
        <v>56</v>
      </c>
      <c r="B50" s="182"/>
      <c r="C50" s="162" t="s">
        <v>23</v>
      </c>
      <c r="D50" s="162" t="s">
        <v>279</v>
      </c>
      <c r="E50" s="162" t="s">
        <v>44</v>
      </c>
      <c r="F50" s="164" t="s">
        <v>19</v>
      </c>
      <c r="G50" s="263">
        <v>0</v>
      </c>
      <c r="H50" s="263">
        <v>0</v>
      </c>
      <c r="I50" s="263">
        <v>0</v>
      </c>
      <c r="J50" s="263">
        <v>0</v>
      </c>
      <c r="K50" s="263">
        <v>1</v>
      </c>
      <c r="L50" s="224">
        <v>1</v>
      </c>
      <c r="M50" s="263">
        <v>0</v>
      </c>
      <c r="N50" s="59"/>
    </row>
    <row r="51" spans="1:14" ht="15" customHeight="1">
      <c r="A51" s="232">
        <v>57</v>
      </c>
      <c r="B51" s="182"/>
      <c r="C51" s="162" t="s">
        <v>23</v>
      </c>
      <c r="D51" s="162" t="s">
        <v>284</v>
      </c>
      <c r="E51" s="162" t="s">
        <v>45</v>
      </c>
      <c r="F51" s="164" t="s">
        <v>19</v>
      </c>
      <c r="G51" s="263">
        <v>6.6973629133528674E-3</v>
      </c>
      <c r="H51" s="263">
        <v>1.2557555462536627E-2</v>
      </c>
      <c r="I51" s="263">
        <v>0.53118459606529933</v>
      </c>
      <c r="J51" s="263">
        <v>0.44956048555881123</v>
      </c>
      <c r="K51" s="263">
        <v>0</v>
      </c>
      <c r="L51" s="224">
        <v>3</v>
      </c>
      <c r="M51" s="263">
        <v>6.6973629133528674E-3</v>
      </c>
      <c r="N51" s="59"/>
    </row>
    <row r="52" spans="1:14" ht="15" customHeight="1">
      <c r="A52" s="232">
        <v>58</v>
      </c>
      <c r="B52" s="182"/>
      <c r="C52" s="162" t="s">
        <v>23</v>
      </c>
      <c r="D52" s="162" t="s">
        <v>284</v>
      </c>
      <c r="E52" s="162" t="s">
        <v>46</v>
      </c>
      <c r="F52" s="164" t="s">
        <v>19</v>
      </c>
      <c r="G52" s="263">
        <v>3.2212885154061621E-2</v>
      </c>
      <c r="H52" s="263">
        <v>1.8207282913165267E-2</v>
      </c>
      <c r="I52" s="263">
        <v>0.39355742296918766</v>
      </c>
      <c r="J52" s="263">
        <v>0.55602240896358546</v>
      </c>
      <c r="K52" s="263">
        <v>0</v>
      </c>
      <c r="L52" s="224">
        <v>3</v>
      </c>
      <c r="M52" s="263">
        <v>3.2212885154061621E-2</v>
      </c>
      <c r="N52" s="59"/>
    </row>
    <row r="53" spans="1:14" ht="15" customHeight="1">
      <c r="A53" s="232">
        <v>59</v>
      </c>
      <c r="B53" s="182"/>
      <c r="C53" s="162" t="s">
        <v>23</v>
      </c>
      <c r="D53" s="162" t="s">
        <v>285</v>
      </c>
      <c r="E53" s="162" t="s">
        <v>14</v>
      </c>
      <c r="F53" s="164" t="s">
        <v>19</v>
      </c>
      <c r="G53" s="263">
        <v>0</v>
      </c>
      <c r="H53" s="263">
        <v>0</v>
      </c>
      <c r="I53" s="263">
        <v>0</v>
      </c>
      <c r="J53" s="263">
        <v>0</v>
      </c>
      <c r="K53" s="263">
        <v>1</v>
      </c>
      <c r="L53" s="224">
        <v>1</v>
      </c>
      <c r="M53" s="263">
        <v>0</v>
      </c>
      <c r="N53" s="59"/>
    </row>
    <row r="54" spans="1:14" ht="15" customHeight="1">
      <c r="A54" s="232">
        <v>60</v>
      </c>
      <c r="B54" s="182"/>
      <c r="C54" s="162" t="s">
        <v>23</v>
      </c>
      <c r="D54" s="162" t="s">
        <v>286</v>
      </c>
      <c r="E54" s="162" t="s">
        <v>47</v>
      </c>
      <c r="F54" s="164" t="s">
        <v>19</v>
      </c>
      <c r="G54" s="263">
        <v>0</v>
      </c>
      <c r="H54" s="263">
        <v>0</v>
      </c>
      <c r="I54" s="263">
        <v>0</v>
      </c>
      <c r="J54" s="263">
        <v>0</v>
      </c>
      <c r="K54" s="263">
        <v>1</v>
      </c>
      <c r="L54" s="224">
        <v>1</v>
      </c>
      <c r="M54" s="263">
        <v>0</v>
      </c>
      <c r="N54" s="59"/>
    </row>
    <row r="55" spans="1:14" ht="15" customHeight="1">
      <c r="A55" s="232">
        <v>61</v>
      </c>
      <c r="B55" s="182"/>
      <c r="C55" s="162" t="s">
        <v>48</v>
      </c>
      <c r="D55" s="162" t="s">
        <v>287</v>
      </c>
      <c r="E55" s="162" t="s">
        <v>288</v>
      </c>
      <c r="F55" s="164" t="s">
        <v>25</v>
      </c>
      <c r="G55" s="263">
        <v>0</v>
      </c>
      <c r="H55" s="263">
        <v>0</v>
      </c>
      <c r="I55" s="263">
        <v>0</v>
      </c>
      <c r="J55" s="263">
        <v>0</v>
      </c>
      <c r="K55" s="263">
        <v>1</v>
      </c>
      <c r="L55" s="224">
        <v>1</v>
      </c>
      <c r="M55" s="263">
        <v>0</v>
      </c>
      <c r="N55" s="59"/>
    </row>
    <row r="56" spans="1:14" ht="15" customHeight="1">
      <c r="A56" s="232">
        <v>62</v>
      </c>
      <c r="B56" s="182"/>
      <c r="C56" s="162" t="s">
        <v>48</v>
      </c>
      <c r="D56" s="162" t="s">
        <v>289</v>
      </c>
      <c r="E56" s="162" t="s">
        <v>290</v>
      </c>
      <c r="F56" s="164" t="s">
        <v>25</v>
      </c>
      <c r="G56" s="263">
        <v>5.231756691871866E-2</v>
      </c>
      <c r="H56" s="263">
        <v>4.3064646533484921E-2</v>
      </c>
      <c r="I56" s="263">
        <v>0.55207129736042404</v>
      </c>
      <c r="J56" s="263">
        <v>0.35254648918737236</v>
      </c>
      <c r="K56" s="263">
        <v>0</v>
      </c>
      <c r="L56" s="224">
        <v>3</v>
      </c>
      <c r="M56" s="263">
        <v>5.231756691871866E-2</v>
      </c>
      <c r="N56" s="59"/>
    </row>
    <row r="57" spans="1:14" ht="15" customHeight="1">
      <c r="A57" s="232">
        <v>63</v>
      </c>
      <c r="B57" s="182"/>
      <c r="C57" s="162" t="s">
        <v>48</v>
      </c>
      <c r="D57" s="162" t="s">
        <v>291</v>
      </c>
      <c r="E57" s="162" t="s">
        <v>292</v>
      </c>
      <c r="F57" s="164" t="s">
        <v>25</v>
      </c>
      <c r="G57" s="263">
        <v>0</v>
      </c>
      <c r="H57" s="263">
        <v>0</v>
      </c>
      <c r="I57" s="263">
        <v>0</v>
      </c>
      <c r="J57" s="263">
        <v>0</v>
      </c>
      <c r="K57" s="263">
        <v>1</v>
      </c>
      <c r="L57" s="224">
        <v>1</v>
      </c>
      <c r="M57" s="263">
        <v>0</v>
      </c>
      <c r="N57" s="59"/>
    </row>
    <row r="58" spans="1:14" ht="15" customHeight="1">
      <c r="A58" s="232">
        <v>64</v>
      </c>
      <c r="B58" s="182"/>
      <c r="C58" s="162" t="s">
        <v>48</v>
      </c>
      <c r="D58" s="162" t="s">
        <v>49</v>
      </c>
      <c r="E58" s="162" t="s">
        <v>502</v>
      </c>
      <c r="F58" s="164" t="s">
        <v>19</v>
      </c>
      <c r="G58" s="263">
        <v>0</v>
      </c>
      <c r="H58" s="263">
        <v>0</v>
      </c>
      <c r="I58" s="263">
        <v>0</v>
      </c>
      <c r="J58" s="263">
        <v>0</v>
      </c>
      <c r="K58" s="263">
        <v>1</v>
      </c>
      <c r="L58" s="224">
        <v>1</v>
      </c>
      <c r="M58" s="263">
        <v>0</v>
      </c>
      <c r="N58" s="59"/>
    </row>
    <row r="59" spans="1:14" ht="15" customHeight="1">
      <c r="A59" s="232">
        <v>65</v>
      </c>
      <c r="B59" s="182"/>
      <c r="C59" s="183" t="s">
        <v>17</v>
      </c>
      <c r="D59" s="183" t="s">
        <v>50</v>
      </c>
      <c r="E59" s="168" t="s">
        <v>51</v>
      </c>
      <c r="F59" s="164" t="s">
        <v>19</v>
      </c>
      <c r="G59" s="263">
        <v>0</v>
      </c>
      <c r="H59" s="263">
        <v>0</v>
      </c>
      <c r="I59" s="263">
        <v>0</v>
      </c>
      <c r="J59" s="263">
        <v>0</v>
      </c>
      <c r="K59" s="263">
        <v>1</v>
      </c>
      <c r="L59" s="224">
        <v>1</v>
      </c>
      <c r="M59" s="263">
        <v>0</v>
      </c>
      <c r="N59" s="59"/>
    </row>
    <row r="60" spans="1:14" ht="15" customHeight="1">
      <c r="A60" s="232">
        <v>66</v>
      </c>
      <c r="B60" s="182"/>
      <c r="C60" s="183" t="s">
        <v>17</v>
      </c>
      <c r="D60" s="183" t="s">
        <v>52</v>
      </c>
      <c r="E60" s="162" t="s">
        <v>472</v>
      </c>
      <c r="F60" s="164" t="s">
        <v>295</v>
      </c>
      <c r="G60" s="263">
        <v>0</v>
      </c>
      <c r="H60" s="263">
        <v>0</v>
      </c>
      <c r="I60" s="263">
        <v>0</v>
      </c>
      <c r="J60" s="263">
        <v>0</v>
      </c>
      <c r="K60" s="263">
        <v>1</v>
      </c>
      <c r="L60" s="224">
        <v>1</v>
      </c>
      <c r="M60" s="263">
        <v>0</v>
      </c>
      <c r="N60" s="59"/>
    </row>
    <row r="61" spans="1:14" ht="15" customHeight="1">
      <c r="A61" s="232">
        <v>67</v>
      </c>
      <c r="B61" s="182"/>
      <c r="C61" s="162" t="s">
        <v>17</v>
      </c>
      <c r="D61" s="162" t="s">
        <v>293</v>
      </c>
      <c r="E61" s="162" t="s">
        <v>22</v>
      </c>
      <c r="F61" s="205" t="s">
        <v>19</v>
      </c>
      <c r="G61" s="263">
        <v>0</v>
      </c>
      <c r="H61" s="263">
        <v>0</v>
      </c>
      <c r="I61" s="263">
        <v>0</v>
      </c>
      <c r="J61" s="263">
        <v>0</v>
      </c>
      <c r="K61" s="263">
        <v>1</v>
      </c>
      <c r="L61" s="224">
        <v>1</v>
      </c>
      <c r="M61" s="263">
        <v>0</v>
      </c>
      <c r="N61" s="59"/>
    </row>
    <row r="62" spans="1:14" ht="15" customHeight="1">
      <c r="A62" s="232">
        <v>68</v>
      </c>
      <c r="B62" s="182"/>
      <c r="C62" s="162" t="s">
        <v>17</v>
      </c>
      <c r="D62" s="162" t="s">
        <v>294</v>
      </c>
      <c r="E62" s="162" t="s">
        <v>55</v>
      </c>
      <c r="F62" s="164" t="s">
        <v>295</v>
      </c>
      <c r="G62" s="263">
        <v>0.2</v>
      </c>
      <c r="H62" s="263">
        <v>0.4</v>
      </c>
      <c r="I62" s="263">
        <v>0.2</v>
      </c>
      <c r="J62" s="263">
        <v>0.2</v>
      </c>
      <c r="K62" s="263">
        <v>0</v>
      </c>
      <c r="L62" s="224">
        <v>3</v>
      </c>
      <c r="M62" s="263">
        <v>0.2</v>
      </c>
      <c r="N62" s="59"/>
    </row>
    <row r="63" spans="1:14" ht="15" customHeight="1">
      <c r="A63" s="232">
        <v>69</v>
      </c>
      <c r="B63" s="182"/>
      <c r="C63" s="162" t="s">
        <v>17</v>
      </c>
      <c r="D63" s="162" t="s">
        <v>294</v>
      </c>
      <c r="E63" s="162" t="s">
        <v>56</v>
      </c>
      <c r="F63" s="205" t="s">
        <v>19</v>
      </c>
      <c r="G63" s="263">
        <v>0.45114263199369581</v>
      </c>
      <c r="H63" s="263">
        <v>0</v>
      </c>
      <c r="I63" s="263">
        <v>0</v>
      </c>
      <c r="J63" s="263">
        <v>0.54885736800630414</v>
      </c>
      <c r="K63" s="263">
        <v>0</v>
      </c>
      <c r="L63" s="224">
        <v>1</v>
      </c>
      <c r="M63" s="263">
        <v>0.45114263199369581</v>
      </c>
      <c r="N63" s="59"/>
    </row>
    <row r="64" spans="1:14" ht="15" customHeight="1">
      <c r="A64" s="232">
        <v>70</v>
      </c>
      <c r="B64" s="182"/>
      <c r="C64" s="324" t="s">
        <v>17</v>
      </c>
      <c r="D64" s="324" t="s">
        <v>53</v>
      </c>
      <c r="E64" s="324" t="s">
        <v>54</v>
      </c>
      <c r="F64" s="325" t="s">
        <v>25</v>
      </c>
      <c r="G64" s="326">
        <v>0</v>
      </c>
      <c r="H64" s="326">
        <v>0</v>
      </c>
      <c r="I64" s="326">
        <v>0</v>
      </c>
      <c r="J64" s="326">
        <v>0</v>
      </c>
      <c r="K64" s="326">
        <v>0</v>
      </c>
      <c r="L64" s="327" t="s">
        <v>706</v>
      </c>
      <c r="M64" s="326">
        <v>0</v>
      </c>
      <c r="N64" s="59"/>
    </row>
    <row r="65" spans="1:14">
      <c r="A65" s="233"/>
      <c r="B65" s="97"/>
      <c r="C65" s="62"/>
      <c r="D65" s="62"/>
      <c r="E65" s="62"/>
      <c r="F65" s="62"/>
      <c r="G65" s="62"/>
      <c r="H65" s="62"/>
      <c r="I65" s="62"/>
      <c r="J65" s="62"/>
      <c r="K65" s="62"/>
      <c r="L65" s="62"/>
      <c r="M65" s="62"/>
      <c r="N65" s="63"/>
    </row>
  </sheetData>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M36"/>
    <mergeCell ref="M37:M38"/>
    <mergeCell ref="K2:M2"/>
    <mergeCell ref="K3:M3"/>
    <mergeCell ref="M8:M9"/>
    <mergeCell ref="G7:M7"/>
    <mergeCell ref="A5:M5"/>
  </mergeCells>
  <conditionalFormatting sqref="G10:K10">
    <cfRule type="expression" priority="217" stopIfTrue="1">
      <formula>SUM($G$10:$K$10)=0%</formula>
    </cfRule>
    <cfRule type="expression" dxfId="41" priority="218" stopIfTrue="1">
      <formula>SUM($G$10:$K$10)&lt;&gt;100%</formula>
    </cfRule>
  </conditionalFormatting>
  <conditionalFormatting sqref="G11:K11">
    <cfRule type="expression" priority="215" stopIfTrue="1">
      <formula>SUM($G$11:$K$11)=0%</formula>
    </cfRule>
    <cfRule type="expression" dxfId="40" priority="216" stopIfTrue="1">
      <formula>SUM($G$11:$K$11)&lt;&gt;100%</formula>
    </cfRule>
  </conditionalFormatting>
  <conditionalFormatting sqref="G12:K12">
    <cfRule type="expression" priority="213" stopIfTrue="1">
      <formula>SUM($G$12:$K$12)=0%</formula>
    </cfRule>
    <cfRule type="expression" dxfId="39" priority="214" stopIfTrue="1">
      <formula>SUM($G$12:$K$12)&lt;&gt;100%</formula>
    </cfRule>
  </conditionalFormatting>
  <conditionalFormatting sqref="G13:K13">
    <cfRule type="expression" priority="211" stopIfTrue="1">
      <formula>SUM($G$13:$K$13)=0%</formula>
    </cfRule>
    <cfRule type="expression" dxfId="38" priority="212" stopIfTrue="1">
      <formula>SUM($G$13:$K$13)&lt;&gt;100%</formula>
    </cfRule>
  </conditionalFormatting>
  <conditionalFormatting sqref="G15:K15">
    <cfRule type="expression" priority="207" stopIfTrue="1">
      <formula>SUM($G$15:$K$15)=0%</formula>
    </cfRule>
    <cfRule type="expression" dxfId="37" priority="208" stopIfTrue="1">
      <formula>SUM($G$15:$K$15)&lt;&gt;100%</formula>
    </cfRule>
  </conditionalFormatting>
  <conditionalFormatting sqref="G24:K24">
    <cfRule type="expression" priority="189" stopIfTrue="1">
      <formula>SUM($G$24:$K$24)=0%</formula>
    </cfRule>
    <cfRule type="expression" dxfId="36" priority="190" stopIfTrue="1">
      <formula>SUM($G$24:$K$24)&lt;&gt;100%</formula>
    </cfRule>
  </conditionalFormatting>
  <conditionalFormatting sqref="G26:K26">
    <cfRule type="expression" priority="185" stopIfTrue="1">
      <formula>SUM($G$26:$K$26)=0%</formula>
    </cfRule>
    <cfRule type="expression" dxfId="35" priority="186" stopIfTrue="1">
      <formula>SUM($G$26:$K$26)&lt;&gt;100%</formula>
    </cfRule>
  </conditionalFormatting>
  <conditionalFormatting sqref="G27:K27">
    <cfRule type="expression" priority="183" stopIfTrue="1">
      <formula>SUM($G$27:$K$27)=0%</formula>
    </cfRule>
    <cfRule type="expression" dxfId="34" priority="184" stopIfTrue="1">
      <formula>SUM($G$27:$K$27)&lt;&gt;100%</formula>
    </cfRule>
  </conditionalFormatting>
  <conditionalFormatting sqref="G28:K28">
    <cfRule type="expression" priority="181" stopIfTrue="1">
      <formula>SUM($G$28:$K$28)=0%</formula>
    </cfRule>
    <cfRule type="expression" dxfId="33" priority="182" stopIfTrue="1">
      <formula>SUM($G$28:$K$28)&lt;&gt;100%</formula>
    </cfRule>
  </conditionalFormatting>
  <conditionalFormatting sqref="G29:K29">
    <cfRule type="expression" priority="179" stopIfTrue="1">
      <formula>SUM($G$29:$K$29)=0%</formula>
    </cfRule>
    <cfRule type="expression" dxfId="32" priority="180" stopIfTrue="1">
      <formula>SUM($G$29:$K$29)&lt;&gt;100%</formula>
    </cfRule>
  </conditionalFormatting>
  <conditionalFormatting sqref="G32:K32">
    <cfRule type="expression" priority="173" stopIfTrue="1">
      <formula>SUM($G$32:$K$32)=0%</formula>
    </cfRule>
    <cfRule type="expression" dxfId="31" priority="174" stopIfTrue="1">
      <formula>SUM($G$32:$K$32)&lt;&gt;100%</formula>
    </cfRule>
  </conditionalFormatting>
  <conditionalFormatting sqref="G33:K33">
    <cfRule type="expression" priority="171" stopIfTrue="1">
      <formula>SUM($G$33:$K$33)=0%</formula>
    </cfRule>
    <cfRule type="expression" dxfId="30" priority="172" stopIfTrue="1">
      <formula>SUM($G$33:$K$33)&lt;&gt;100%</formula>
    </cfRule>
  </conditionalFormatting>
  <conditionalFormatting sqref="G34:K34">
    <cfRule type="expression" priority="169" stopIfTrue="1">
      <formula>SUM($G$34:$K$34)=0%</formula>
    </cfRule>
    <cfRule type="expression" dxfId="29" priority="170" stopIfTrue="1">
      <formula>SUM($G$34:$K$34)&lt;&gt;100%</formula>
    </cfRule>
  </conditionalFormatting>
  <conditionalFormatting sqref="G39:K39">
    <cfRule type="expression" priority="167" stopIfTrue="1">
      <formula>SUM($G$39:$K$39)=0%</formula>
    </cfRule>
    <cfRule type="expression" dxfId="28" priority="168" stopIfTrue="1">
      <formula>SUM($G$39:$K$39)&lt;&gt;100%</formula>
    </cfRule>
  </conditionalFormatting>
  <conditionalFormatting sqref="G40:K40">
    <cfRule type="expression" priority="165" stopIfTrue="1">
      <formula>SUM($G$40:$K$40)=0%</formula>
    </cfRule>
    <cfRule type="expression" dxfId="27" priority="166" stopIfTrue="1">
      <formula>SUM($G$40:$K$40)&lt;&gt;100%</formula>
    </cfRule>
  </conditionalFormatting>
  <conditionalFormatting sqref="G43:K43">
    <cfRule type="expression" priority="159" stopIfTrue="1">
      <formula>SUM($G$43:$K$43)=0%</formula>
    </cfRule>
    <cfRule type="expression" dxfId="26" priority="160" stopIfTrue="1">
      <formula>SUM($G$43:$K$43)&lt;&gt;100%</formula>
    </cfRule>
  </conditionalFormatting>
  <conditionalFormatting sqref="G44:K44">
    <cfRule type="expression" priority="157" stopIfTrue="1">
      <formula>SUM($G$44:$K$44)=0%</formula>
    </cfRule>
    <cfRule type="expression" dxfId="25" priority="158" stopIfTrue="1">
      <formula>SUM($G$44:$K$44)&lt;&gt;100%</formula>
    </cfRule>
  </conditionalFormatting>
  <conditionalFormatting sqref="G46:K46">
    <cfRule type="expression" priority="153" stopIfTrue="1">
      <formula>SUM($G$46:$K$46)=0%</formula>
    </cfRule>
    <cfRule type="expression" dxfId="24" priority="154" stopIfTrue="1">
      <formula>SUM($G$46:$K$46)&lt;&gt;100%</formula>
    </cfRule>
  </conditionalFormatting>
  <conditionalFormatting sqref="G47:K47">
    <cfRule type="expression" priority="151" stopIfTrue="1">
      <formula>SUM($G$47:$K$47)=0%</formula>
    </cfRule>
    <cfRule type="expression" dxfId="23" priority="152" stopIfTrue="1">
      <formula>SUM($G$47:$K$47)&lt;&gt;100%</formula>
    </cfRule>
  </conditionalFormatting>
  <conditionalFormatting sqref="G48:K48">
    <cfRule type="expression" priority="149" stopIfTrue="1">
      <formula>SUM($G$48:$K$48)=0%</formula>
    </cfRule>
    <cfRule type="expression" dxfId="22" priority="150" stopIfTrue="1">
      <formula>SUM($G$48:$K$48)&lt;&gt;100%</formula>
    </cfRule>
  </conditionalFormatting>
  <conditionalFormatting sqref="G49:K49">
    <cfRule type="expression" priority="147" stopIfTrue="1">
      <formula>SUM($G$49:$K$49)=0%</formula>
    </cfRule>
    <cfRule type="expression" dxfId="21" priority="148" stopIfTrue="1">
      <formula>SUM($G$49:$K$49)&lt;&gt;100%</formula>
    </cfRule>
  </conditionalFormatting>
  <conditionalFormatting sqref="G50:K50">
    <cfRule type="expression" priority="145" stopIfTrue="1">
      <formula>SUM($G$50:$K$50)=0%</formula>
    </cfRule>
    <cfRule type="expression" dxfId="20" priority="146" stopIfTrue="1">
      <formula>SUM($G$50:$K$50)&lt;&gt;100%</formula>
    </cfRule>
  </conditionalFormatting>
  <conditionalFormatting sqref="G51:K51">
    <cfRule type="expression" priority="143" stopIfTrue="1">
      <formula>SUM($G$51:$K$51)=0%</formula>
    </cfRule>
    <cfRule type="expression" dxfId="19" priority="144" stopIfTrue="1">
      <formula>SUM($G$51:$K$51)&lt;&gt;100%</formula>
    </cfRule>
  </conditionalFormatting>
  <conditionalFormatting sqref="G52:K52">
    <cfRule type="expression" priority="141" stopIfTrue="1">
      <formula>SUM($G$52:$K$52)=0%</formula>
    </cfRule>
    <cfRule type="expression" dxfId="18" priority="142" stopIfTrue="1">
      <formula>SUM($G$52:$K$52)&lt;&gt;100%</formula>
    </cfRule>
  </conditionalFormatting>
  <conditionalFormatting sqref="G53:K53">
    <cfRule type="expression" priority="139" stopIfTrue="1">
      <formula>SUM($G$53:$K$53)=0%</formula>
    </cfRule>
    <cfRule type="expression" dxfId="17" priority="140" stopIfTrue="1">
      <formula>SUM($G$53:$K$53)&lt;&gt;100%</formula>
    </cfRule>
  </conditionalFormatting>
  <conditionalFormatting sqref="G54:K54">
    <cfRule type="expression" priority="137" stopIfTrue="1">
      <formula>SUM($G$54:$K$54)=0%</formula>
    </cfRule>
    <cfRule type="expression" dxfId="16" priority="138" stopIfTrue="1">
      <formula>SUM($G$54:$K$54)&lt;&gt;100%</formula>
    </cfRule>
  </conditionalFormatting>
  <conditionalFormatting sqref="G55:K55">
    <cfRule type="expression" priority="135" stopIfTrue="1">
      <formula>SUM($G$55:$K$55)=0%</formula>
    </cfRule>
    <cfRule type="expression" dxfId="15" priority="136" stopIfTrue="1">
      <formula>SUM($G$55:$K$55)&lt;&gt;100%</formula>
    </cfRule>
  </conditionalFormatting>
  <conditionalFormatting sqref="G56:K56">
    <cfRule type="expression" priority="133" stopIfTrue="1">
      <formula>SUM($G$56:$K$56)=0%</formula>
    </cfRule>
    <cfRule type="expression" dxfId="14" priority="134" stopIfTrue="1">
      <formula>SUM($G$56:$K$56)&lt;&gt;100%</formula>
    </cfRule>
  </conditionalFormatting>
  <conditionalFormatting sqref="G57:K57">
    <cfRule type="expression" priority="131" stopIfTrue="1">
      <formula>SUM($G$57:$K$57)=0%</formula>
    </cfRule>
    <cfRule type="expression" dxfId="13" priority="132" stopIfTrue="1">
      <formula>SUM($G$57:$K$57)&lt;&gt;100%</formula>
    </cfRule>
  </conditionalFormatting>
  <conditionalFormatting sqref="G58:K58">
    <cfRule type="expression" priority="129" stopIfTrue="1">
      <formula>SUM($G$58:$K$58)=0%</formula>
    </cfRule>
    <cfRule type="expression" dxfId="12" priority="130" stopIfTrue="1">
      <formula>SUM($G$58:$K$58)&lt;&gt;100%</formula>
    </cfRule>
  </conditionalFormatting>
  <conditionalFormatting sqref="G59:K59">
    <cfRule type="expression" priority="127" stopIfTrue="1">
      <formula>SUM($G$59:$K$59)=0%</formula>
    </cfRule>
    <cfRule type="expression" dxfId="11" priority="128" stopIfTrue="1">
      <formula>SUM($G$59:$K$59)&lt;&gt;100%</formula>
    </cfRule>
  </conditionalFormatting>
  <conditionalFormatting sqref="G60:K60">
    <cfRule type="expression" priority="125" stopIfTrue="1">
      <formula>SUM($G$60:$K$60)=0%</formula>
    </cfRule>
    <cfRule type="expression" dxfId="10" priority="126" stopIfTrue="1">
      <formula>SUM($G$60:$K$60)&lt;&gt;100%</formula>
    </cfRule>
  </conditionalFormatting>
  <conditionalFormatting sqref="G61:K61">
    <cfRule type="expression" priority="123" stopIfTrue="1">
      <formula>SUM($G$61:$K$61)=0%</formula>
    </cfRule>
    <cfRule type="expression" dxfId="9" priority="124" stopIfTrue="1">
      <formula>SUM($G$61:$K$61)&lt;&gt;100%</formula>
    </cfRule>
  </conditionalFormatting>
  <conditionalFormatting sqref="G62:K62">
    <cfRule type="expression" priority="121" stopIfTrue="1">
      <formula>SUM($G$62:$K$62)=0%</formula>
    </cfRule>
    <cfRule type="expression" dxfId="8" priority="122" stopIfTrue="1">
      <formula>SUM($G$62:$K$62)&lt;&gt;100%</formula>
    </cfRule>
  </conditionalFormatting>
  <conditionalFormatting sqref="G63:K63">
    <cfRule type="expression" priority="119" stopIfTrue="1">
      <formula>SUM($G$63:$K$63)=0%</formula>
    </cfRule>
    <cfRule type="expression" dxfId="7" priority="120" stopIfTrue="1">
      <formula>SUM($G$63:$K$63)&lt;&gt;100%</formula>
    </cfRule>
  </conditionalFormatting>
  <conditionalFormatting sqref="G14:K14">
    <cfRule type="expression" priority="13" stopIfTrue="1">
      <formula>SUM($G$12:$K$12)=0%</formula>
    </cfRule>
    <cfRule type="expression" dxfId="6" priority="14" stopIfTrue="1">
      <formula>SUM($G$12:$K$12)&lt;&gt;100%</formula>
    </cfRule>
  </conditionalFormatting>
  <conditionalFormatting sqref="G16:K23">
    <cfRule type="expression" priority="11" stopIfTrue="1">
      <formula>SUM($G$12:$K$12)=0%</formula>
    </cfRule>
    <cfRule type="expression" dxfId="5" priority="12" stopIfTrue="1">
      <formula>SUM($G$12:$K$12)&lt;&gt;100%</formula>
    </cfRule>
  </conditionalFormatting>
  <conditionalFormatting sqref="G25:K25">
    <cfRule type="expression" priority="9" stopIfTrue="1">
      <formula>SUM($G$12:$K$12)=0%</formula>
    </cfRule>
    <cfRule type="expression" dxfId="4" priority="10" stopIfTrue="1">
      <formula>SUM($G$12:$K$12)&lt;&gt;100%</formula>
    </cfRule>
  </conditionalFormatting>
  <conditionalFormatting sqref="G30:K31">
    <cfRule type="expression" priority="7" stopIfTrue="1">
      <formula>SUM($G$12:$K$12)=0%</formula>
    </cfRule>
    <cfRule type="expression" dxfId="3" priority="8" stopIfTrue="1">
      <formula>SUM($G$12:$K$12)&lt;&gt;100%</formula>
    </cfRule>
  </conditionalFormatting>
  <conditionalFormatting sqref="G41:K42">
    <cfRule type="expression" priority="5" stopIfTrue="1">
      <formula>SUM($G$12:$K$12)=0%</formula>
    </cfRule>
    <cfRule type="expression" dxfId="2" priority="6" stopIfTrue="1">
      <formula>SUM($G$12:$K$12)&lt;&gt;100%</formula>
    </cfRule>
  </conditionalFormatting>
  <conditionalFormatting sqref="G45:K45">
    <cfRule type="expression" priority="3" stopIfTrue="1">
      <formula>SUM($G$12:$K$12)=0%</formula>
    </cfRule>
    <cfRule type="expression" dxfId="1" priority="4" stopIfTrue="1">
      <formula>SUM($G$12:$K$12)&lt;&gt;100%</formula>
    </cfRule>
  </conditionalFormatting>
  <conditionalFormatting sqref="G64:K64">
    <cfRule type="expression" priority="1" stopIfTrue="1">
      <formula>SUM($G$12:$K$12)=0%</formula>
    </cfRule>
    <cfRule type="expression" dxfId="0" priority="2" stopIfTrue="1">
      <formula>SUM($G$12:$K$12)&lt;&gt;100%</formula>
    </cfRule>
  </conditionalFormatting>
  <dataValidations count="2">
    <dataValidation operator="lessThanOrEqual" allowBlank="1" showInputMessage="1" showErrorMessage="1" sqref="M10:M34"/>
    <dataValidation type="list" allowBlank="1" showInputMessage="1" showErrorMessage="1" prompt="Please select from available drop-down options" sqref="L10:L34 L39:L64">
      <formula1>"1,2,3,4,N/A,[Select one]"</formula1>
    </dataValidation>
  </dataValidations>
  <pageMargins left="0.70866141732283472" right="0.70866141732283472" top="0.74803149606299213" bottom="0.74803149606299213" header="0.31496062992125984" footer="0.31496062992125984"/>
  <pageSetup paperSize="9" scale="66" fitToWidth="0" fitToHeight="2" orientation="landscape" cellComments="asDisplayed" r:id="rId2"/>
  <headerFooter>
    <oddHeader>&amp;C&amp;"Arial"&amp;10 Commerce Commission Information Disclosure Template</oddHeader>
    <oddFooter>&amp;L&amp;"Arial,Regular" &amp;P&amp;C&amp;"Arial,Regular" &amp;F&amp;R&amp;"Arial,Regular" &amp;A</oddFooter>
  </headerFooter>
  <rowBreaks count="1" manualBreakCount="1">
    <brk id="3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7"/>
  <sheetViews>
    <sheetView showRuler="0" zoomScaleNormal="100" zoomScaleSheetLayoutView="70" workbookViewId="0">
      <selection activeCell="K28" sqref="K28"/>
    </sheetView>
  </sheetViews>
  <sheetFormatPr defaultColWidth="9.140625" defaultRowHeight="12.75"/>
  <cols>
    <col min="1" max="1" width="4.5703125" style="24" customWidth="1"/>
    <col min="2" max="2" width="2.5703125" style="94" customWidth="1"/>
    <col min="3" max="3" width="6.140625" style="24" customWidth="1"/>
    <col min="4" max="4" width="2.28515625" style="45" customWidth="1"/>
    <col min="5" max="5" width="52.85546875" style="50" customWidth="1"/>
    <col min="6" max="7" width="16.140625" style="24" customWidth="1"/>
    <col min="8" max="8" width="18.42578125" style="24" customWidth="1"/>
    <col min="9" max="12" width="16.140625" style="24" customWidth="1"/>
    <col min="13" max="13" width="28.28515625" style="24" customWidth="1"/>
    <col min="14" max="14" width="55.7109375" style="24" customWidth="1"/>
    <col min="15" max="15" width="2.140625" style="24" customWidth="1"/>
    <col min="16" max="16384" width="9.140625" style="24"/>
  </cols>
  <sheetData>
    <row r="1" spans="1:15" s="28" customFormat="1" ht="15" customHeight="1">
      <c r="A1" s="70"/>
      <c r="B1" s="71"/>
      <c r="C1" s="71"/>
      <c r="D1" s="71"/>
      <c r="E1" s="71"/>
      <c r="F1" s="71"/>
      <c r="G1" s="71"/>
      <c r="H1" s="71"/>
      <c r="I1" s="71"/>
      <c r="J1" s="71"/>
      <c r="K1" s="71"/>
      <c r="L1" s="71"/>
      <c r="M1" s="71"/>
      <c r="N1" s="71"/>
      <c r="O1" s="72"/>
    </row>
    <row r="2" spans="1:15" s="28" customFormat="1" ht="18" customHeight="1">
      <c r="A2" s="73"/>
      <c r="B2" s="113"/>
      <c r="C2" s="113"/>
      <c r="D2" s="113"/>
      <c r="E2" s="113"/>
      <c r="F2" s="113"/>
      <c r="G2" s="113"/>
      <c r="H2" s="113"/>
      <c r="I2" s="113"/>
      <c r="J2" s="82"/>
      <c r="K2" s="84"/>
      <c r="L2" s="82"/>
      <c r="M2" s="84" t="s">
        <v>8</v>
      </c>
      <c r="N2" s="109" t="str">
        <f>IF(NOT(ISBLANK(CoverSheet!$C$8)),CoverSheet!$C$8,"")</f>
        <v>Alpine Energy Limited</v>
      </c>
      <c r="O2" s="64"/>
    </row>
    <row r="3" spans="1:15" s="28" customFormat="1" ht="18" customHeight="1">
      <c r="A3" s="73"/>
      <c r="B3" s="113"/>
      <c r="C3" s="113"/>
      <c r="D3" s="113"/>
      <c r="E3" s="113"/>
      <c r="F3" s="113"/>
      <c r="G3" s="113"/>
      <c r="H3" s="113"/>
      <c r="I3" s="113"/>
      <c r="J3" s="82"/>
      <c r="K3" s="84"/>
      <c r="L3" s="82"/>
      <c r="M3" s="84" t="s">
        <v>244</v>
      </c>
      <c r="N3" s="110" t="str">
        <f>IF(ISNUMBER(CoverSheet!$C$12),TEXT(CoverSheet!$C$12,"_([$-1409]d mmmm yyyy;_(@")&amp;" –"&amp;TEXT(DATE(YEAR(CoverSheet!$C$12)+10,MONTH(CoverSheet!$C$12),DAY(CoverSheet!$C$12)-1),"_([$-1409]d mmmm yyyy;_(@"),"")</f>
        <v xml:space="preserve"> 1 April 2014 – 31 March 2024</v>
      </c>
      <c r="O3" s="64"/>
    </row>
    <row r="4" spans="1:15" s="28" customFormat="1" ht="21">
      <c r="A4" s="131" t="s">
        <v>431</v>
      </c>
      <c r="B4" s="114"/>
      <c r="C4" s="113"/>
      <c r="D4" s="113"/>
      <c r="E4" s="113"/>
      <c r="F4" s="113"/>
      <c r="G4" s="113"/>
      <c r="H4" s="113"/>
      <c r="I4" s="113"/>
      <c r="J4" s="113"/>
      <c r="K4" s="99"/>
      <c r="L4" s="113"/>
      <c r="M4" s="113"/>
      <c r="N4" s="113"/>
      <c r="O4" s="64"/>
    </row>
    <row r="5" spans="1:15" s="212" customFormat="1" ht="42" customHeight="1">
      <c r="A5" s="339" t="s">
        <v>531</v>
      </c>
      <c r="B5" s="340"/>
      <c r="C5" s="340"/>
      <c r="D5" s="340"/>
      <c r="E5" s="340"/>
      <c r="F5" s="340"/>
      <c r="G5" s="340"/>
      <c r="H5" s="340"/>
      <c r="I5" s="340"/>
      <c r="J5" s="340"/>
      <c r="K5" s="340"/>
      <c r="L5" s="340"/>
      <c r="M5" s="340"/>
      <c r="N5" s="211"/>
      <c r="O5" s="171"/>
    </row>
    <row r="6" spans="1:15" s="27" customFormat="1" ht="15" customHeight="1">
      <c r="A6" s="78" t="s">
        <v>557</v>
      </c>
      <c r="B6" s="99"/>
      <c r="C6" s="99"/>
      <c r="D6" s="113"/>
      <c r="E6" s="113"/>
      <c r="F6" s="113"/>
      <c r="G6" s="113"/>
      <c r="H6" s="113"/>
      <c r="I6" s="113"/>
      <c r="J6" s="113"/>
      <c r="K6" s="113"/>
      <c r="L6" s="113"/>
      <c r="M6" s="113"/>
      <c r="N6" s="113"/>
      <c r="O6" s="64"/>
    </row>
    <row r="7" spans="1:15" s="27" customFormat="1" ht="30" customHeight="1">
      <c r="A7" s="103">
        <v>7</v>
      </c>
      <c r="B7" s="86"/>
      <c r="C7" s="151" t="s">
        <v>463</v>
      </c>
      <c r="D7" s="112"/>
      <c r="E7" s="112"/>
      <c r="F7" s="112"/>
      <c r="G7" s="112"/>
      <c r="H7" s="112"/>
      <c r="I7" s="112"/>
      <c r="J7" s="112"/>
      <c r="K7" s="115"/>
      <c r="L7" s="115"/>
      <c r="M7" s="115"/>
      <c r="N7" s="115"/>
      <c r="O7" s="60"/>
    </row>
    <row r="8" spans="1:15" s="47" customFormat="1" ht="51">
      <c r="A8" s="87">
        <v>8</v>
      </c>
      <c r="B8" s="98"/>
      <c r="C8" s="155"/>
      <c r="D8" s="155"/>
      <c r="E8" s="210" t="s">
        <v>299</v>
      </c>
      <c r="F8" s="206" t="s">
        <v>300</v>
      </c>
      <c r="G8" s="206" t="s">
        <v>301</v>
      </c>
      <c r="H8" s="206" t="s">
        <v>302</v>
      </c>
      <c r="I8" s="265" t="s">
        <v>599</v>
      </c>
      <c r="J8" s="223" t="s">
        <v>573</v>
      </c>
      <c r="K8" s="223" t="s">
        <v>574</v>
      </c>
      <c r="L8" s="223" t="s">
        <v>575</v>
      </c>
      <c r="M8" s="265" t="s">
        <v>598</v>
      </c>
      <c r="N8" s="206" t="s">
        <v>298</v>
      </c>
      <c r="O8" s="69"/>
    </row>
    <row r="9" spans="1:15" s="318" customFormat="1" ht="29.25" customHeight="1">
      <c r="A9" s="309">
        <v>9</v>
      </c>
      <c r="B9" s="310"/>
      <c r="C9" s="311"/>
      <c r="D9" s="311"/>
      <c r="E9" s="312" t="s">
        <v>707</v>
      </c>
      <c r="F9" s="329">
        <v>2.37</v>
      </c>
      <c r="G9" s="313">
        <v>0</v>
      </c>
      <c r="H9" s="313" t="s">
        <v>708</v>
      </c>
      <c r="I9" s="328">
        <v>2.5</v>
      </c>
      <c r="J9" s="314" t="str">
        <f>IF(G9=0,"-",F9/G9)</f>
        <v>-</v>
      </c>
      <c r="K9" s="313">
        <v>0</v>
      </c>
      <c r="L9" s="315">
        <v>0</v>
      </c>
      <c r="M9" s="316" t="s">
        <v>729</v>
      </c>
      <c r="N9" s="312" t="s">
        <v>730</v>
      </c>
      <c r="O9" s="317"/>
    </row>
    <row r="10" spans="1:15" s="318" customFormat="1" ht="17.25" customHeight="1">
      <c r="A10" s="309">
        <v>10</v>
      </c>
      <c r="B10" s="310"/>
      <c r="C10" s="311"/>
      <c r="D10" s="311"/>
      <c r="E10" s="312" t="s">
        <v>709</v>
      </c>
      <c r="F10" s="329">
        <v>0</v>
      </c>
      <c r="G10" s="313">
        <v>0</v>
      </c>
      <c r="H10" s="313" t="s">
        <v>708</v>
      </c>
      <c r="I10" s="328">
        <v>0</v>
      </c>
      <c r="J10" s="314" t="str">
        <f>IF(G10=0,"-",F10/G10)</f>
        <v>-</v>
      </c>
      <c r="K10" s="313">
        <v>0</v>
      </c>
      <c r="L10" s="315">
        <v>0</v>
      </c>
      <c r="M10" s="316" t="s">
        <v>729</v>
      </c>
      <c r="N10" s="312" t="s">
        <v>731</v>
      </c>
      <c r="O10" s="317"/>
    </row>
    <row r="11" spans="1:15" s="318" customFormat="1" ht="24.75" customHeight="1">
      <c r="A11" s="309">
        <v>11</v>
      </c>
      <c r="B11" s="310"/>
      <c r="C11" s="311"/>
      <c r="D11" s="311"/>
      <c r="E11" s="312" t="s">
        <v>710</v>
      </c>
      <c r="F11" s="329">
        <v>7.02</v>
      </c>
      <c r="G11" s="313">
        <v>0</v>
      </c>
      <c r="H11" s="313" t="s">
        <v>708</v>
      </c>
      <c r="I11" s="328">
        <v>3.5</v>
      </c>
      <c r="J11" s="314" t="str">
        <f t="shared" ref="J11:J28" si="0">IF(G11=0,"-",F11/G11)</f>
        <v>-</v>
      </c>
      <c r="K11" s="313">
        <v>20</v>
      </c>
      <c r="L11" s="315">
        <v>1.25</v>
      </c>
      <c r="M11" s="316" t="s">
        <v>729</v>
      </c>
      <c r="N11" s="312" t="s">
        <v>732</v>
      </c>
      <c r="O11" s="317"/>
    </row>
    <row r="12" spans="1:15" s="318" customFormat="1" ht="15" customHeight="1">
      <c r="A12" s="309">
        <v>12</v>
      </c>
      <c r="B12" s="310"/>
      <c r="C12" s="311"/>
      <c r="D12" s="311"/>
      <c r="E12" s="312" t="s">
        <v>711</v>
      </c>
      <c r="F12" s="329">
        <v>13</v>
      </c>
      <c r="G12" s="313">
        <v>20</v>
      </c>
      <c r="H12" s="313" t="s">
        <v>712</v>
      </c>
      <c r="I12" s="328">
        <v>0</v>
      </c>
      <c r="J12" s="314">
        <f t="shared" si="0"/>
        <v>0.65</v>
      </c>
      <c r="K12" s="313">
        <v>20</v>
      </c>
      <c r="L12" s="315">
        <v>0.65</v>
      </c>
      <c r="M12" s="316" t="s">
        <v>733</v>
      </c>
      <c r="N12" s="312" t="s">
        <v>734</v>
      </c>
      <c r="O12" s="317"/>
    </row>
    <row r="13" spans="1:15" s="318" customFormat="1" ht="15" customHeight="1">
      <c r="A13" s="309">
        <v>13</v>
      </c>
      <c r="B13" s="310"/>
      <c r="C13" s="311"/>
      <c r="D13" s="311"/>
      <c r="E13" s="312" t="s">
        <v>713</v>
      </c>
      <c r="F13" s="329">
        <v>12</v>
      </c>
      <c r="G13" s="313">
        <v>25</v>
      </c>
      <c r="H13" s="313" t="s">
        <v>712</v>
      </c>
      <c r="I13" s="328">
        <v>0</v>
      </c>
      <c r="J13" s="314">
        <f t="shared" si="0"/>
        <v>0.48</v>
      </c>
      <c r="K13" s="313">
        <v>25</v>
      </c>
      <c r="L13" s="315">
        <v>0.48</v>
      </c>
      <c r="M13" s="316" t="s">
        <v>733</v>
      </c>
      <c r="N13" s="312" t="s">
        <v>734</v>
      </c>
      <c r="O13" s="317"/>
    </row>
    <row r="14" spans="1:15" s="318" customFormat="1" ht="14.25" customHeight="1">
      <c r="A14" s="309">
        <v>14</v>
      </c>
      <c r="B14" s="310"/>
      <c r="C14" s="311"/>
      <c r="D14" s="311"/>
      <c r="E14" s="312" t="s">
        <v>714</v>
      </c>
      <c r="F14" s="329">
        <v>2.37</v>
      </c>
      <c r="G14" s="313">
        <v>0</v>
      </c>
      <c r="H14" s="313" t="s">
        <v>708</v>
      </c>
      <c r="I14" s="328">
        <v>0.5</v>
      </c>
      <c r="J14" s="314" t="str">
        <f t="shared" si="0"/>
        <v>-</v>
      </c>
      <c r="K14" s="313">
        <v>0</v>
      </c>
      <c r="L14" s="315">
        <v>0</v>
      </c>
      <c r="M14" s="316" t="s">
        <v>729</v>
      </c>
      <c r="N14" s="312" t="s">
        <v>735</v>
      </c>
      <c r="O14" s="317"/>
    </row>
    <row r="15" spans="1:15" s="318" customFormat="1" ht="24.75" customHeight="1">
      <c r="A15" s="309">
        <v>15</v>
      </c>
      <c r="B15" s="310"/>
      <c r="C15" s="311"/>
      <c r="D15" s="311"/>
      <c r="E15" s="312" t="s">
        <v>715</v>
      </c>
      <c r="F15" s="329">
        <v>6.52</v>
      </c>
      <c r="G15" s="313">
        <v>0</v>
      </c>
      <c r="H15" s="313" t="s">
        <v>708</v>
      </c>
      <c r="I15" s="328">
        <v>4</v>
      </c>
      <c r="J15" s="314" t="str">
        <f t="shared" si="0"/>
        <v>-</v>
      </c>
      <c r="K15" s="313">
        <v>9</v>
      </c>
      <c r="L15" s="315">
        <v>0.84</v>
      </c>
      <c r="M15" s="316" t="s">
        <v>736</v>
      </c>
      <c r="N15" s="312" t="s">
        <v>737</v>
      </c>
      <c r="O15" s="317"/>
    </row>
    <row r="16" spans="1:15" s="318" customFormat="1" ht="17.25" customHeight="1">
      <c r="A16" s="309">
        <v>16</v>
      </c>
      <c r="B16" s="310"/>
      <c r="C16" s="311"/>
      <c r="D16" s="311"/>
      <c r="E16" s="312" t="s">
        <v>716</v>
      </c>
      <c r="F16" s="329">
        <v>0.2</v>
      </c>
      <c r="G16" s="313">
        <v>0</v>
      </c>
      <c r="H16" s="313" t="s">
        <v>708</v>
      </c>
      <c r="I16" s="328">
        <v>0</v>
      </c>
      <c r="J16" s="314" t="str">
        <f t="shared" si="0"/>
        <v>-</v>
      </c>
      <c r="K16" s="313">
        <v>0</v>
      </c>
      <c r="L16" s="315">
        <v>0</v>
      </c>
      <c r="M16" s="316" t="s">
        <v>729</v>
      </c>
      <c r="N16" s="312" t="s">
        <v>738</v>
      </c>
      <c r="O16" s="317"/>
    </row>
    <row r="17" spans="1:15" s="318" customFormat="1" ht="17.25" customHeight="1">
      <c r="A17" s="309">
        <v>17</v>
      </c>
      <c r="B17" s="310"/>
      <c r="C17" s="311"/>
      <c r="D17" s="311"/>
      <c r="E17" s="312" t="s">
        <v>717</v>
      </c>
      <c r="F17" s="329">
        <v>0.3</v>
      </c>
      <c r="G17" s="313">
        <v>0</v>
      </c>
      <c r="H17" s="313" t="s">
        <v>708</v>
      </c>
      <c r="I17" s="328">
        <v>0</v>
      </c>
      <c r="J17" s="314" t="str">
        <f t="shared" si="0"/>
        <v>-</v>
      </c>
      <c r="K17" s="313">
        <v>0</v>
      </c>
      <c r="L17" s="315">
        <v>0</v>
      </c>
      <c r="M17" s="316" t="s">
        <v>729</v>
      </c>
      <c r="N17" s="312" t="s">
        <v>738</v>
      </c>
      <c r="O17" s="317"/>
    </row>
    <row r="18" spans="1:15" s="318" customFormat="1" ht="17.25" customHeight="1">
      <c r="A18" s="309">
        <v>18</v>
      </c>
      <c r="B18" s="310"/>
      <c r="C18" s="311"/>
      <c r="D18" s="311"/>
      <c r="E18" s="312" t="s">
        <v>718</v>
      </c>
      <c r="F18" s="329">
        <v>8.1</v>
      </c>
      <c r="G18" s="313">
        <v>15</v>
      </c>
      <c r="H18" s="313" t="s">
        <v>712</v>
      </c>
      <c r="I18" s="328">
        <v>4</v>
      </c>
      <c r="J18" s="314">
        <f t="shared" si="0"/>
        <v>0.53999999999999992</v>
      </c>
      <c r="K18" s="313">
        <v>15</v>
      </c>
      <c r="L18" s="315">
        <v>0.65</v>
      </c>
      <c r="M18" s="316" t="s">
        <v>733</v>
      </c>
      <c r="N18" s="312" t="s">
        <v>739</v>
      </c>
      <c r="O18" s="317"/>
    </row>
    <row r="19" spans="1:15" s="318" customFormat="1" ht="17.25" customHeight="1">
      <c r="A19" s="309">
        <v>19</v>
      </c>
      <c r="B19" s="310"/>
      <c r="C19" s="311"/>
      <c r="D19" s="311"/>
      <c r="E19" s="312" t="s">
        <v>719</v>
      </c>
      <c r="F19" s="329">
        <v>4.01</v>
      </c>
      <c r="G19" s="313">
        <v>0</v>
      </c>
      <c r="H19" s="313" t="s">
        <v>708</v>
      </c>
      <c r="I19" s="328">
        <v>2.5</v>
      </c>
      <c r="J19" s="314" t="str">
        <f t="shared" si="0"/>
        <v>-</v>
      </c>
      <c r="K19" s="313">
        <v>0</v>
      </c>
      <c r="L19" s="315">
        <v>0</v>
      </c>
      <c r="M19" s="316" t="s">
        <v>729</v>
      </c>
      <c r="N19" s="312" t="s">
        <v>740</v>
      </c>
      <c r="O19" s="317"/>
    </row>
    <row r="20" spans="1:15" s="318" customFormat="1" ht="17.25" customHeight="1">
      <c r="A20" s="309">
        <v>20</v>
      </c>
      <c r="B20" s="310"/>
      <c r="C20" s="311"/>
      <c r="D20" s="311"/>
      <c r="E20" s="312" t="s">
        <v>720</v>
      </c>
      <c r="F20" s="329">
        <v>7.76</v>
      </c>
      <c r="G20" s="313">
        <v>15</v>
      </c>
      <c r="H20" s="313" t="s">
        <v>712</v>
      </c>
      <c r="I20" s="328">
        <v>4</v>
      </c>
      <c r="J20" s="314">
        <f t="shared" si="0"/>
        <v>0.51733333333333331</v>
      </c>
      <c r="K20" s="313">
        <v>15</v>
      </c>
      <c r="L20" s="315">
        <v>0.55000000000000004</v>
      </c>
      <c r="M20" s="316" t="s">
        <v>733</v>
      </c>
      <c r="N20" s="312" t="s">
        <v>741</v>
      </c>
      <c r="O20" s="317"/>
    </row>
    <row r="21" spans="1:15" s="318" customFormat="1" ht="24.75" customHeight="1">
      <c r="A21" s="309">
        <v>21</v>
      </c>
      <c r="B21" s="310"/>
      <c r="C21" s="311"/>
      <c r="D21" s="311"/>
      <c r="E21" s="312" t="s">
        <v>721</v>
      </c>
      <c r="F21" s="329">
        <v>11.09</v>
      </c>
      <c r="G21" s="313">
        <v>11</v>
      </c>
      <c r="H21" s="313" t="s">
        <v>712</v>
      </c>
      <c r="I21" s="328">
        <v>3.5</v>
      </c>
      <c r="J21" s="314">
        <f t="shared" si="0"/>
        <v>1.0081818181818181</v>
      </c>
      <c r="K21" s="313">
        <v>11</v>
      </c>
      <c r="L21" s="315">
        <v>1.18</v>
      </c>
      <c r="M21" s="316" t="s">
        <v>742</v>
      </c>
      <c r="N21" s="312" t="s">
        <v>743</v>
      </c>
      <c r="O21" s="317"/>
    </row>
    <row r="22" spans="1:15" s="318" customFormat="1" ht="18" customHeight="1">
      <c r="A22" s="309">
        <v>22</v>
      </c>
      <c r="B22" s="310"/>
      <c r="C22" s="311"/>
      <c r="D22" s="311"/>
      <c r="E22" s="312" t="s">
        <v>722</v>
      </c>
      <c r="F22" s="329">
        <v>2.94</v>
      </c>
      <c r="G22" s="313">
        <v>0</v>
      </c>
      <c r="H22" s="313" t="s">
        <v>708</v>
      </c>
      <c r="I22" s="328">
        <v>0</v>
      </c>
      <c r="J22" s="314" t="str">
        <f t="shared" si="0"/>
        <v>-</v>
      </c>
      <c r="K22" s="313">
        <v>0</v>
      </c>
      <c r="L22" s="315">
        <v>0</v>
      </c>
      <c r="M22" s="316" t="s">
        <v>729</v>
      </c>
      <c r="N22" s="312" t="s">
        <v>738</v>
      </c>
      <c r="O22" s="317"/>
    </row>
    <row r="23" spans="1:15" s="318" customFormat="1" ht="24.75" customHeight="1">
      <c r="A23" s="309">
        <v>23</v>
      </c>
      <c r="B23" s="310"/>
      <c r="C23" s="311"/>
      <c r="D23" s="311"/>
      <c r="E23" s="312" t="s">
        <v>723</v>
      </c>
      <c r="F23" s="329">
        <v>12</v>
      </c>
      <c r="G23" s="313">
        <v>25</v>
      </c>
      <c r="H23" s="313" t="s">
        <v>712</v>
      </c>
      <c r="I23" s="328">
        <v>4</v>
      </c>
      <c r="J23" s="314">
        <f t="shared" si="0"/>
        <v>0.48</v>
      </c>
      <c r="K23" s="313">
        <v>25</v>
      </c>
      <c r="L23" s="315">
        <v>0.6</v>
      </c>
      <c r="M23" s="316" t="s">
        <v>733</v>
      </c>
      <c r="N23" s="312" t="s">
        <v>744</v>
      </c>
      <c r="O23" s="317"/>
    </row>
    <row r="24" spans="1:15" s="318" customFormat="1" ht="16.5" customHeight="1">
      <c r="A24" s="309">
        <v>24</v>
      </c>
      <c r="B24" s="310"/>
      <c r="C24" s="311"/>
      <c r="D24" s="311"/>
      <c r="E24" s="312" t="s">
        <v>724</v>
      </c>
      <c r="F24" s="329">
        <v>12.25</v>
      </c>
      <c r="G24" s="313">
        <v>25</v>
      </c>
      <c r="H24" s="313" t="s">
        <v>712</v>
      </c>
      <c r="I24" s="328">
        <v>0</v>
      </c>
      <c r="J24" s="314">
        <f t="shared" si="0"/>
        <v>0.49</v>
      </c>
      <c r="K24" s="313">
        <v>25</v>
      </c>
      <c r="L24" s="315">
        <v>0.61</v>
      </c>
      <c r="M24" s="316" t="s">
        <v>733</v>
      </c>
      <c r="N24" s="312" t="s">
        <v>745</v>
      </c>
      <c r="O24" s="317"/>
    </row>
    <row r="25" spans="1:15" s="318" customFormat="1" ht="24.75" customHeight="1">
      <c r="A25" s="309">
        <v>25</v>
      </c>
      <c r="B25" s="310"/>
      <c r="C25" s="311"/>
      <c r="D25" s="311"/>
      <c r="E25" s="312" t="s">
        <v>725</v>
      </c>
      <c r="F25" s="329">
        <v>2.74</v>
      </c>
      <c r="G25" s="313">
        <v>3</v>
      </c>
      <c r="H25" s="313" t="s">
        <v>712</v>
      </c>
      <c r="I25" s="328">
        <v>0</v>
      </c>
      <c r="J25" s="314">
        <f t="shared" si="0"/>
        <v>0.91333333333333344</v>
      </c>
      <c r="K25" s="313">
        <v>3</v>
      </c>
      <c r="L25" s="315">
        <v>1.07</v>
      </c>
      <c r="M25" s="316" t="s">
        <v>733</v>
      </c>
      <c r="N25" s="312" t="s">
        <v>746</v>
      </c>
      <c r="O25" s="317"/>
    </row>
    <row r="26" spans="1:15" s="318" customFormat="1" ht="16.5" customHeight="1">
      <c r="A26" s="309">
        <v>26</v>
      </c>
      <c r="B26" s="310"/>
      <c r="C26" s="311"/>
      <c r="D26" s="311"/>
      <c r="E26" s="312" t="s">
        <v>726</v>
      </c>
      <c r="F26" s="329">
        <v>1.1100000000000001</v>
      </c>
      <c r="G26" s="313">
        <v>0</v>
      </c>
      <c r="H26" s="313" t="s">
        <v>708</v>
      </c>
      <c r="I26" s="328">
        <v>0</v>
      </c>
      <c r="J26" s="314" t="str">
        <f t="shared" si="0"/>
        <v>-</v>
      </c>
      <c r="K26" s="313">
        <v>0</v>
      </c>
      <c r="L26" s="315">
        <v>0</v>
      </c>
      <c r="M26" s="316" t="s">
        <v>729</v>
      </c>
      <c r="N26" s="312" t="s">
        <v>738</v>
      </c>
      <c r="O26" s="317"/>
    </row>
    <row r="27" spans="1:15" s="318" customFormat="1" ht="16.5" customHeight="1">
      <c r="A27" s="309">
        <v>27</v>
      </c>
      <c r="B27" s="310"/>
      <c r="C27" s="311"/>
      <c r="D27" s="311"/>
      <c r="E27" s="312" t="s">
        <v>727</v>
      </c>
      <c r="F27" s="329">
        <v>0</v>
      </c>
      <c r="G27" s="313">
        <v>0</v>
      </c>
      <c r="H27" s="313">
        <v>0</v>
      </c>
      <c r="I27" s="328">
        <v>0</v>
      </c>
      <c r="J27" s="314" t="str">
        <f t="shared" si="0"/>
        <v>-</v>
      </c>
      <c r="K27" s="313">
        <v>0</v>
      </c>
      <c r="L27" s="315">
        <v>0</v>
      </c>
      <c r="M27" s="316" t="s">
        <v>706</v>
      </c>
      <c r="N27" s="312">
        <v>0</v>
      </c>
      <c r="O27" s="317"/>
    </row>
    <row r="28" spans="1:15" s="318" customFormat="1" ht="16.5" customHeight="1">
      <c r="A28" s="309">
        <v>28</v>
      </c>
      <c r="B28" s="310"/>
      <c r="C28" s="311"/>
      <c r="D28" s="311"/>
      <c r="E28" s="312" t="s">
        <v>728</v>
      </c>
      <c r="F28" s="329">
        <v>0</v>
      </c>
      <c r="G28" s="313">
        <v>0</v>
      </c>
      <c r="H28" s="313">
        <v>0</v>
      </c>
      <c r="I28" s="328">
        <v>0</v>
      </c>
      <c r="J28" s="314" t="str">
        <f t="shared" si="0"/>
        <v>-</v>
      </c>
      <c r="K28" s="313">
        <v>0</v>
      </c>
      <c r="L28" s="315">
        <v>0</v>
      </c>
      <c r="M28" s="316" t="s">
        <v>706</v>
      </c>
      <c r="N28" s="312">
        <v>0</v>
      </c>
      <c r="O28" s="317"/>
    </row>
    <row r="29" spans="1:15" s="44" customFormat="1" ht="15.75">
      <c r="A29" s="103">
        <v>29</v>
      </c>
      <c r="B29" s="86"/>
      <c r="C29" s="149"/>
      <c r="D29" s="149"/>
      <c r="E29" s="148" t="s">
        <v>64</v>
      </c>
      <c r="F29" s="166"/>
      <c r="G29" s="166"/>
      <c r="H29" s="166"/>
      <c r="I29" s="166"/>
      <c r="J29" s="166"/>
      <c r="K29" s="166"/>
      <c r="L29" s="166"/>
      <c r="M29" s="166"/>
      <c r="N29" s="166"/>
      <c r="O29" s="59"/>
    </row>
    <row r="30" spans="1:15" s="52" customFormat="1" ht="30" customHeight="1">
      <c r="A30" s="103">
        <v>30</v>
      </c>
      <c r="B30" s="86"/>
      <c r="C30" s="151" t="s">
        <v>464</v>
      </c>
      <c r="D30" s="149"/>
      <c r="E30" s="149"/>
      <c r="F30" s="149"/>
      <c r="G30" s="149"/>
      <c r="H30" s="149"/>
      <c r="I30" s="149"/>
      <c r="J30" s="149"/>
      <c r="K30" s="150"/>
      <c r="L30" s="150"/>
      <c r="M30" s="150"/>
      <c r="N30" s="150"/>
      <c r="O30" s="60"/>
    </row>
    <row r="31" spans="1:15" s="52" customFormat="1" ht="15.75">
      <c r="A31" s="103">
        <v>31</v>
      </c>
      <c r="B31" s="86"/>
      <c r="C31" s="149"/>
      <c r="D31" s="149"/>
      <c r="E31" s="149"/>
      <c r="F31" s="209" t="s">
        <v>90</v>
      </c>
      <c r="G31" s="149"/>
      <c r="H31" s="149"/>
      <c r="I31" s="149"/>
      <c r="J31" s="149"/>
      <c r="K31" s="149"/>
      <c r="L31" s="149"/>
      <c r="M31" s="149"/>
      <c r="N31" s="149"/>
      <c r="O31" s="59"/>
    </row>
    <row r="32" spans="1:15" s="52" customFormat="1" ht="15" customHeight="1">
      <c r="A32" s="103">
        <v>32</v>
      </c>
      <c r="B32" s="86"/>
      <c r="C32" s="169"/>
      <c r="D32" s="208"/>
      <c r="E32" s="208" t="s">
        <v>80</v>
      </c>
      <c r="F32" s="251">
        <v>0</v>
      </c>
      <c r="G32" s="149"/>
      <c r="H32" s="149"/>
      <c r="I32" s="149"/>
      <c r="J32" s="149"/>
      <c r="K32" s="149"/>
      <c r="L32" s="149"/>
      <c r="M32" s="149"/>
      <c r="N32" s="149"/>
      <c r="O32" s="59"/>
    </row>
    <row r="33" spans="1:15" s="52" customFormat="1" ht="15" customHeight="1" thickBot="1">
      <c r="A33" s="103">
        <v>33</v>
      </c>
      <c r="B33" s="86"/>
      <c r="C33" s="169"/>
      <c r="D33" s="161"/>
      <c r="E33" s="208" t="s">
        <v>81</v>
      </c>
      <c r="F33" s="251">
        <v>0</v>
      </c>
      <c r="G33" s="149"/>
      <c r="H33" s="149"/>
      <c r="I33" s="149"/>
      <c r="J33" s="149"/>
      <c r="K33" s="149"/>
      <c r="L33" s="149"/>
      <c r="M33" s="149"/>
      <c r="N33" s="149"/>
      <c r="O33" s="59"/>
    </row>
    <row r="34" spans="1:15" s="52" customFormat="1" ht="15" customHeight="1" thickBot="1">
      <c r="A34" s="103">
        <v>34</v>
      </c>
      <c r="B34" s="86"/>
      <c r="C34" s="166"/>
      <c r="D34" s="161" t="s">
        <v>82</v>
      </c>
      <c r="E34" s="208"/>
      <c r="F34" s="252">
        <f>F32+F33</f>
        <v>0</v>
      </c>
      <c r="G34" s="149"/>
      <c r="H34" s="149"/>
      <c r="I34" s="149"/>
      <c r="J34" s="149"/>
      <c r="K34" s="149"/>
      <c r="L34" s="149"/>
      <c r="M34" s="149"/>
      <c r="N34" s="149"/>
      <c r="O34" s="59"/>
    </row>
    <row r="35" spans="1:15" s="52" customFormat="1" ht="15.75">
      <c r="A35" s="103">
        <v>35</v>
      </c>
      <c r="B35" s="86"/>
      <c r="C35" s="166"/>
      <c r="D35" s="161"/>
      <c r="E35" s="208"/>
      <c r="F35" s="166"/>
      <c r="G35" s="149"/>
      <c r="H35" s="149"/>
      <c r="I35" s="149"/>
      <c r="J35" s="149"/>
      <c r="K35" s="149"/>
      <c r="L35" s="149"/>
      <c r="M35" s="149"/>
      <c r="N35" s="149"/>
      <c r="O35" s="59"/>
    </row>
    <row r="36" spans="1:15" s="52" customFormat="1" ht="15" customHeight="1">
      <c r="A36" s="103">
        <v>36</v>
      </c>
      <c r="B36" s="86"/>
      <c r="C36" s="166"/>
      <c r="D36" s="161" t="s">
        <v>83</v>
      </c>
      <c r="E36" s="208"/>
      <c r="F36" s="251">
        <v>0</v>
      </c>
      <c r="G36" s="149"/>
      <c r="H36" s="149"/>
      <c r="I36" s="149"/>
      <c r="J36" s="149"/>
      <c r="K36" s="149"/>
      <c r="L36" s="149"/>
      <c r="M36" s="149"/>
      <c r="N36" s="149"/>
      <c r="O36" s="59"/>
    </row>
    <row r="37" spans="1:15" s="52" customFormat="1" ht="18" customHeight="1">
      <c r="A37" s="61"/>
      <c r="B37" s="97"/>
      <c r="C37" s="62"/>
      <c r="D37" s="62"/>
      <c r="E37" s="62"/>
      <c r="F37" s="62"/>
      <c r="G37" s="62"/>
      <c r="H37" s="62"/>
      <c r="I37" s="62"/>
      <c r="J37" s="62"/>
      <c r="K37" s="62"/>
      <c r="L37" s="62"/>
      <c r="M37" s="62"/>
      <c r="N37" s="62"/>
      <c r="O37" s="63"/>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4">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F32:F33 F36">
      <formula1>OR(AND(ISNUMBER(F32),F32&gt;=0),AND(ISTEXT(F32),F32="N/A"))</formula1>
    </dataValidation>
  </dataValidations>
  <pageMargins left="0.70866141732283472" right="0.70866141732283472" top="0.74803149606299213" bottom="0.74803149606299213" header="0.31496062992125984" footer="0.31496062992125984"/>
  <pageSetup paperSize="9" scale="54" orientation="landscape" cellComments="asDisplayed" r:id="rId2"/>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6"/>
  <sheetViews>
    <sheetView showGridLines="0" zoomScaleNormal="100" zoomScaleSheetLayoutView="100" workbookViewId="0">
      <selection activeCell="H36" sqref="H36"/>
    </sheetView>
  </sheetViews>
  <sheetFormatPr defaultColWidth="9.140625" defaultRowHeight="12.75"/>
  <cols>
    <col min="1" max="1" width="4.85546875" style="52" customWidth="1"/>
    <col min="2" max="2" width="2.5703125" style="94" customWidth="1"/>
    <col min="3" max="3" width="6.140625" style="52" customWidth="1"/>
    <col min="4" max="5" width="2.28515625" style="52" customWidth="1"/>
    <col min="6" max="6" width="62.42578125" style="50" customWidth="1"/>
    <col min="7" max="7" width="29.7109375" style="50" customWidth="1"/>
    <col min="8" max="13" width="16.140625" style="52" customWidth="1"/>
    <col min="14" max="14" width="1.5703125" style="52" customWidth="1"/>
    <col min="15" max="16384" width="9.140625" style="52"/>
  </cols>
  <sheetData>
    <row r="1" spans="1:14" s="43" customFormat="1" ht="15" customHeight="1">
      <c r="A1" s="70"/>
      <c r="B1" s="71"/>
      <c r="C1" s="71"/>
      <c r="D1" s="71"/>
      <c r="E1" s="71"/>
      <c r="F1" s="71"/>
      <c r="G1" s="71"/>
      <c r="H1" s="71"/>
      <c r="I1" s="71"/>
      <c r="J1" s="71"/>
      <c r="K1" s="71"/>
      <c r="L1" s="71"/>
      <c r="M1" s="71"/>
      <c r="N1" s="72"/>
    </row>
    <row r="2" spans="1:14" s="43" customFormat="1" ht="18" customHeight="1">
      <c r="A2" s="73"/>
      <c r="B2" s="95"/>
      <c r="C2" s="91"/>
      <c r="D2" s="91"/>
      <c r="E2" s="91"/>
      <c r="F2" s="91"/>
      <c r="G2" s="91"/>
      <c r="H2" s="91"/>
      <c r="I2" s="82"/>
      <c r="J2" s="84" t="s">
        <v>8</v>
      </c>
      <c r="K2" s="342" t="str">
        <f>IF(NOT(ISBLANK(CoverSheet!$C$8)),CoverSheet!$C$8,"")</f>
        <v>Alpine Energy Limited</v>
      </c>
      <c r="L2" s="342"/>
      <c r="M2" s="342"/>
      <c r="N2" s="64"/>
    </row>
    <row r="3" spans="1:14" s="43" customFormat="1" ht="18" customHeight="1">
      <c r="A3" s="73"/>
      <c r="B3" s="95"/>
      <c r="C3" s="91"/>
      <c r="D3" s="91"/>
      <c r="E3" s="91"/>
      <c r="F3" s="91"/>
      <c r="G3" s="91"/>
      <c r="H3" s="91"/>
      <c r="I3" s="82"/>
      <c r="J3" s="84" t="s">
        <v>244</v>
      </c>
      <c r="K3" s="343" t="str">
        <f>IF(ISNUMBER(CoverSheet!$C$12),TEXT(CoverSheet!$C$12,"_([$-1409]d mmmm yyyy;_(@")&amp;" –"&amp;TEXT(DATE(YEAR(CoverSheet!$C$12)+10,MONTH(CoverSheet!$C$12),DAY(CoverSheet!$C$12)-1),"_([$-1409]d mmmm yyyy;_(@"),"")</f>
        <v xml:space="preserve"> 1 April 2014 – 31 March 2024</v>
      </c>
      <c r="L3" s="343"/>
      <c r="M3" s="343"/>
      <c r="N3" s="64"/>
    </row>
    <row r="4" spans="1:14" s="43" customFormat="1" ht="21">
      <c r="A4" s="131" t="s">
        <v>532</v>
      </c>
      <c r="B4" s="96"/>
      <c r="C4" s="91"/>
      <c r="D4" s="91"/>
      <c r="E4" s="91"/>
      <c r="F4" s="91"/>
      <c r="G4" s="91"/>
      <c r="H4" s="91"/>
      <c r="I4" s="91"/>
      <c r="J4" s="92"/>
      <c r="K4" s="91"/>
      <c r="L4" s="91"/>
      <c r="M4" s="91"/>
      <c r="N4" s="64"/>
    </row>
    <row r="5" spans="1:14" s="177" customFormat="1" ht="39" customHeight="1">
      <c r="A5" s="339" t="s">
        <v>509</v>
      </c>
      <c r="B5" s="340"/>
      <c r="C5" s="340"/>
      <c r="D5" s="340"/>
      <c r="E5" s="340"/>
      <c r="F5" s="340"/>
      <c r="G5" s="340"/>
      <c r="H5" s="340"/>
      <c r="I5" s="340"/>
      <c r="J5" s="340"/>
      <c r="K5" s="340"/>
      <c r="L5" s="340"/>
      <c r="M5" s="340"/>
      <c r="N5" s="171"/>
    </row>
    <row r="6" spans="1:14" ht="15" customHeight="1">
      <c r="A6" s="78" t="s">
        <v>557</v>
      </c>
      <c r="B6" s="99"/>
      <c r="C6" s="92"/>
      <c r="D6" s="91"/>
      <c r="E6" s="91"/>
      <c r="F6" s="91"/>
      <c r="G6" s="91"/>
      <c r="H6" s="91"/>
      <c r="I6" s="91"/>
      <c r="J6" s="91"/>
      <c r="K6" s="91"/>
      <c r="L6" s="91"/>
      <c r="M6" s="91"/>
      <c r="N6" s="64"/>
    </row>
    <row r="7" spans="1:14" ht="29.25" customHeight="1">
      <c r="A7" s="83">
        <v>7</v>
      </c>
      <c r="B7" s="86"/>
      <c r="C7" s="151" t="s">
        <v>485</v>
      </c>
      <c r="D7" s="162"/>
      <c r="E7" s="166"/>
      <c r="F7" s="166"/>
      <c r="G7" s="166"/>
      <c r="H7" s="348"/>
      <c r="I7" s="348"/>
      <c r="J7" s="348"/>
      <c r="K7" s="348"/>
      <c r="L7" s="348"/>
      <c r="M7" s="348"/>
      <c r="N7" s="60"/>
    </row>
    <row r="8" spans="1:14" s="106" customFormat="1" ht="16.5" customHeight="1">
      <c r="A8" s="103">
        <v>8</v>
      </c>
      <c r="B8" s="86"/>
      <c r="C8" s="184"/>
      <c r="D8" s="162"/>
      <c r="E8" s="174" t="s">
        <v>484</v>
      </c>
      <c r="F8" s="166"/>
      <c r="G8" s="166"/>
      <c r="H8" s="348" t="s">
        <v>296</v>
      </c>
      <c r="I8" s="348"/>
      <c r="J8" s="348"/>
      <c r="K8" s="348"/>
      <c r="L8" s="348"/>
      <c r="M8" s="348"/>
      <c r="N8" s="60"/>
    </row>
    <row r="9" spans="1:14" ht="12.75" customHeight="1">
      <c r="A9" s="103">
        <v>9</v>
      </c>
      <c r="B9" s="86"/>
      <c r="C9" s="166"/>
      <c r="D9" s="166"/>
      <c r="E9" s="166"/>
      <c r="F9" s="166"/>
      <c r="G9" s="166"/>
      <c r="H9" s="186" t="s">
        <v>245</v>
      </c>
      <c r="I9" s="186" t="s">
        <v>467</v>
      </c>
      <c r="J9" s="186" t="s">
        <v>468</v>
      </c>
      <c r="K9" s="186" t="s">
        <v>469</v>
      </c>
      <c r="L9" s="186" t="s">
        <v>470</v>
      </c>
      <c r="M9" s="186" t="s">
        <v>471</v>
      </c>
      <c r="N9" s="59"/>
    </row>
    <row r="10" spans="1:14" ht="12.75" customHeight="1">
      <c r="A10" s="83">
        <v>10</v>
      </c>
      <c r="B10" s="86"/>
      <c r="C10" s="163"/>
      <c r="D10" s="163"/>
      <c r="E10" s="163"/>
      <c r="F10" s="174"/>
      <c r="G10" s="279" t="str">
        <f>IF(ISNUMBER(CoverSheet!$C$12),"for year ended","")</f>
        <v>for year ended</v>
      </c>
      <c r="H10" s="187">
        <f>IF(ISNUMBER(CoverSheet!$C$12),DATE(YEAR(CoverSheet!$C$12),MONTH(CoverSheet!$C$12),DAY(CoverSheet!$C$12))-1,"")</f>
        <v>41729</v>
      </c>
      <c r="I10" s="187">
        <f>IF(ISNUMBER(CoverSheet!$C$12),DATE(YEAR(CoverSheet!$C$12)+1,MONTH(CoverSheet!$C$12),DAY(CoverSheet!$C$12))-1,"")</f>
        <v>42094</v>
      </c>
      <c r="J10" s="187">
        <f>IF(ISNUMBER(CoverSheet!$C$12),DATE(YEAR(CoverSheet!$C$12)+2,MONTH(CoverSheet!$C$12),DAY(CoverSheet!$C$12))-1,"")</f>
        <v>42460</v>
      </c>
      <c r="K10" s="187">
        <f>IF(ISNUMBER(CoverSheet!$C$12),DATE(YEAR(CoverSheet!$C$12)+3,MONTH(CoverSheet!$C$12),DAY(CoverSheet!$C$12))-1,"")</f>
        <v>42825</v>
      </c>
      <c r="L10" s="187">
        <f>IF(ISNUMBER(CoverSheet!$C$12),DATE(YEAR(CoverSheet!$C$12)+4,MONTH(CoverSheet!$C$12),DAY(CoverSheet!$C$12))-1,"")</f>
        <v>43190</v>
      </c>
      <c r="M10" s="187">
        <f>IF(ISNUMBER(CoverSheet!$C$12),DATE(YEAR(CoverSheet!$C$12)+5,MONTH(CoverSheet!$C$12),DAY(CoverSheet!$C$12))-1,"")</f>
        <v>43555</v>
      </c>
      <c r="N10" s="60"/>
    </row>
    <row r="11" spans="1:14" s="117" customFormat="1" ht="17.25" customHeight="1">
      <c r="A11" s="103">
        <v>11</v>
      </c>
      <c r="B11" s="86"/>
      <c r="C11" s="163"/>
      <c r="D11" s="163"/>
      <c r="E11" s="163"/>
      <c r="F11" s="174" t="s">
        <v>527</v>
      </c>
      <c r="G11" s="282"/>
      <c r="H11" s="104"/>
      <c r="I11" s="187"/>
      <c r="J11" s="187"/>
      <c r="K11" s="187"/>
      <c r="L11" s="187"/>
      <c r="M11" s="187"/>
      <c r="N11" s="60"/>
    </row>
    <row r="12" spans="1:14" ht="15" customHeight="1">
      <c r="A12" s="83">
        <v>12</v>
      </c>
      <c r="B12" s="86"/>
      <c r="C12" s="336"/>
      <c r="D12" s="336"/>
      <c r="E12" s="163"/>
      <c r="F12" s="294" t="s">
        <v>672</v>
      </c>
      <c r="G12" s="107"/>
      <c r="H12" s="293">
        <v>7375</v>
      </c>
      <c r="I12" s="296">
        <v>8201.9629323531008</v>
      </c>
      <c r="J12" s="296">
        <v>9121.6536872805809</v>
      </c>
      <c r="K12" s="296">
        <v>10144.469888113534</v>
      </c>
      <c r="L12" s="296">
        <v>11281.975049583649</v>
      </c>
      <c r="M12" s="296">
        <v>12547.029309887137</v>
      </c>
      <c r="N12" s="60"/>
    </row>
    <row r="13" spans="1:14" ht="15" customHeight="1">
      <c r="A13" s="83">
        <v>13</v>
      </c>
      <c r="B13" s="86"/>
      <c r="C13" s="336"/>
      <c r="D13" s="336"/>
      <c r="E13" s="163"/>
      <c r="F13" s="294" t="s">
        <v>673</v>
      </c>
      <c r="G13" s="166"/>
      <c r="H13" s="293">
        <v>21</v>
      </c>
      <c r="I13" s="296">
        <v>30.274999999999999</v>
      </c>
      <c r="J13" s="296">
        <v>43.646458333333328</v>
      </c>
      <c r="K13" s="296">
        <v>62.923644097222216</v>
      </c>
      <c r="L13" s="296">
        <v>90.71492024016203</v>
      </c>
      <c r="M13" s="296">
        <v>130.78067667956694</v>
      </c>
      <c r="N13" s="60"/>
    </row>
    <row r="14" spans="1:14" ht="15" customHeight="1">
      <c r="A14" s="83">
        <v>14</v>
      </c>
      <c r="B14" s="86"/>
      <c r="C14" s="336"/>
      <c r="D14" s="336"/>
      <c r="E14" s="163"/>
      <c r="F14" s="295" t="s">
        <v>674</v>
      </c>
      <c r="G14" s="166"/>
      <c r="H14" s="293">
        <v>21132</v>
      </c>
      <c r="I14" s="296">
        <v>20603.439376344551</v>
      </c>
      <c r="J14" s="296">
        <v>20088.099287086181</v>
      </c>
      <c r="K14" s="296">
        <v>19585.649055814421</v>
      </c>
      <c r="L14" s="296">
        <v>19095.766277107341</v>
      </c>
      <c r="M14" s="296">
        <v>18618.136609654826</v>
      </c>
      <c r="N14" s="60"/>
    </row>
    <row r="15" spans="1:14" s="289" customFormat="1" ht="15" customHeight="1">
      <c r="A15" s="290"/>
      <c r="B15" s="291" t="s">
        <v>608</v>
      </c>
      <c r="C15" s="292"/>
      <c r="D15" s="288"/>
      <c r="E15" s="288"/>
      <c r="F15" s="295" t="s">
        <v>675</v>
      </c>
      <c r="G15" s="166"/>
      <c r="H15" s="293">
        <v>81</v>
      </c>
      <c r="I15" s="296">
        <v>85.433016983016998</v>
      </c>
      <c r="J15" s="296">
        <v>90.108646800252714</v>
      </c>
      <c r="K15" s="296">
        <v>95.04016731361321</v>
      </c>
      <c r="L15" s="296">
        <v>100.24158306386042</v>
      </c>
      <c r="M15" s="296">
        <v>105.72766504073205</v>
      </c>
      <c r="N15" s="60"/>
    </row>
    <row r="16" spans="1:14" s="289" customFormat="1" ht="15" customHeight="1">
      <c r="A16" s="290"/>
      <c r="B16" s="291" t="s">
        <v>608</v>
      </c>
      <c r="C16" s="292"/>
      <c r="D16" s="288"/>
      <c r="E16" s="288"/>
      <c r="F16" s="295" t="s">
        <v>676</v>
      </c>
      <c r="G16" s="166"/>
      <c r="H16" s="293">
        <v>1086</v>
      </c>
      <c r="I16" s="296">
        <v>1151.7783945767221</v>
      </c>
      <c r="J16" s="296">
        <v>1221.5409486314286</v>
      </c>
      <c r="K16" s="296">
        <v>1295.5289804092386</v>
      </c>
      <c r="L16" s="296">
        <v>1373.9984246624037</v>
      </c>
      <c r="M16" s="296">
        <v>1457.220717963728</v>
      </c>
      <c r="N16" s="60"/>
    </row>
    <row r="17" spans="1:14" s="289" customFormat="1" ht="15" customHeight="1">
      <c r="A17" s="290"/>
      <c r="B17" s="291" t="s">
        <v>608</v>
      </c>
      <c r="C17" s="292"/>
      <c r="D17" s="288"/>
      <c r="E17" s="288"/>
      <c r="F17" s="295" t="s">
        <v>677</v>
      </c>
      <c r="G17" s="166"/>
      <c r="H17" s="293">
        <v>20</v>
      </c>
      <c r="I17" s="296">
        <v>27.569444444444446</v>
      </c>
      <c r="J17" s="296">
        <v>38.003713348765437</v>
      </c>
      <c r="K17" s="296">
        <v>52.387063192569023</v>
      </c>
      <c r="L17" s="296">
        <v>72.214111414756616</v>
      </c>
      <c r="M17" s="296">
        <v>99.5451466377027</v>
      </c>
      <c r="N17" s="60"/>
    </row>
    <row r="18" spans="1:14" s="289" customFormat="1" ht="15" customHeight="1">
      <c r="A18" s="290"/>
      <c r="B18" s="291" t="s">
        <v>608</v>
      </c>
      <c r="C18" s="292"/>
      <c r="D18" s="288"/>
      <c r="E18" s="288"/>
      <c r="F18" s="294" t="s">
        <v>678</v>
      </c>
      <c r="G18" s="166"/>
      <c r="H18" s="293">
        <v>1453</v>
      </c>
      <c r="I18" s="296">
        <v>1496.6490617286679</v>
      </c>
      <c r="J18" s="296">
        <v>1541.6093695618047</v>
      </c>
      <c r="K18" s="296">
        <v>1587.9203141822425</v>
      </c>
      <c r="L18" s="296">
        <v>1635.6224695944561</v>
      </c>
      <c r="M18" s="296">
        <v>1684.7576286723122</v>
      </c>
      <c r="N18" s="60"/>
    </row>
    <row r="19" spans="1:14" s="289" customFormat="1" ht="15" customHeight="1">
      <c r="A19" s="290"/>
      <c r="B19" s="291" t="s">
        <v>608</v>
      </c>
      <c r="C19" s="292"/>
      <c r="D19" s="288"/>
      <c r="E19" s="288"/>
      <c r="F19" s="294" t="s">
        <v>679</v>
      </c>
      <c r="G19" s="166"/>
      <c r="H19" s="293">
        <v>137</v>
      </c>
      <c r="I19" s="296">
        <v>136.77409436327861</v>
      </c>
      <c r="J19" s="296">
        <v>136.5485612328105</v>
      </c>
      <c r="K19" s="296">
        <v>136.32339999435291</v>
      </c>
      <c r="L19" s="296">
        <v>136.09861003467589</v>
      </c>
      <c r="M19" s="296">
        <v>135.87419074156068</v>
      </c>
      <c r="N19" s="60"/>
    </row>
    <row r="20" spans="1:14" ht="15" customHeight="1">
      <c r="A20" s="83">
        <v>15</v>
      </c>
      <c r="B20" s="86"/>
      <c r="C20" s="336"/>
      <c r="D20" s="336"/>
      <c r="E20" s="163"/>
      <c r="F20" s="294" t="s">
        <v>680</v>
      </c>
      <c r="G20" s="166"/>
      <c r="H20" s="293">
        <v>10</v>
      </c>
      <c r="I20" s="296">
        <v>10</v>
      </c>
      <c r="J20" s="296">
        <v>10</v>
      </c>
      <c r="K20" s="296">
        <v>10</v>
      </c>
      <c r="L20" s="296">
        <v>10</v>
      </c>
      <c r="M20" s="296">
        <v>10</v>
      </c>
      <c r="N20" s="60"/>
    </row>
    <row r="21" spans="1:14" ht="15" customHeight="1" thickBot="1">
      <c r="A21" s="83">
        <v>16</v>
      </c>
      <c r="B21" s="86"/>
      <c r="C21" s="336"/>
      <c r="D21" s="336"/>
      <c r="E21" s="163"/>
      <c r="F21" s="294" t="s">
        <v>681</v>
      </c>
      <c r="G21" s="166"/>
      <c r="H21" s="293">
        <v>4</v>
      </c>
      <c r="I21" s="296">
        <v>5</v>
      </c>
      <c r="J21" s="296">
        <v>5</v>
      </c>
      <c r="K21" s="296">
        <v>5</v>
      </c>
      <c r="L21" s="296">
        <v>5</v>
      </c>
      <c r="M21" s="296">
        <v>5</v>
      </c>
      <c r="N21" s="60"/>
    </row>
    <row r="22" spans="1:14" ht="15" customHeight="1" thickBot="1">
      <c r="A22" s="83">
        <v>17</v>
      </c>
      <c r="B22" s="86"/>
      <c r="C22" s="163"/>
      <c r="D22" s="163"/>
      <c r="E22" s="161" t="s">
        <v>69</v>
      </c>
      <c r="F22" s="244"/>
      <c r="G22" s="166"/>
      <c r="H22" s="258">
        <f t="shared" ref="H22:M22" si="0">SUM(H12:H21)</f>
        <v>31319</v>
      </c>
      <c r="I22" s="258">
        <f t="shared" si="0"/>
        <v>31748.881320793786</v>
      </c>
      <c r="J22" s="258">
        <f t="shared" si="0"/>
        <v>32296.210672275156</v>
      </c>
      <c r="K22" s="258">
        <f t="shared" si="0"/>
        <v>32975.242513117199</v>
      </c>
      <c r="L22" s="258">
        <f t="shared" si="0"/>
        <v>33801.631445701307</v>
      </c>
      <c r="M22" s="258">
        <f t="shared" si="0"/>
        <v>34794.071945277574</v>
      </c>
      <c r="N22" s="60"/>
    </row>
    <row r="23" spans="1:14">
      <c r="A23" s="83">
        <v>18</v>
      </c>
      <c r="B23" s="86"/>
      <c r="C23" s="163"/>
      <c r="D23" s="163"/>
      <c r="E23" s="163"/>
      <c r="F23" s="148" t="s">
        <v>255</v>
      </c>
      <c r="G23" s="166"/>
      <c r="H23" s="162"/>
      <c r="I23" s="162"/>
      <c r="J23" s="166"/>
      <c r="K23" s="162"/>
      <c r="L23" s="162"/>
      <c r="M23" s="162"/>
      <c r="N23" s="60"/>
    </row>
    <row r="24" spans="1:14" ht="15.75">
      <c r="A24" s="83">
        <v>19</v>
      </c>
      <c r="B24" s="86"/>
      <c r="C24" s="163"/>
      <c r="D24" s="159" t="s">
        <v>504</v>
      </c>
      <c r="E24" s="163"/>
      <c r="F24" s="163"/>
      <c r="G24" s="166"/>
      <c r="H24" s="162"/>
      <c r="I24" s="162"/>
      <c r="J24" s="166"/>
      <c r="K24" s="162"/>
      <c r="L24" s="162"/>
      <c r="M24" s="162"/>
      <c r="N24" s="60"/>
    </row>
    <row r="25" spans="1:14" ht="15" customHeight="1">
      <c r="A25" s="83">
        <v>20</v>
      </c>
      <c r="B25" s="86"/>
      <c r="C25" s="163"/>
      <c r="D25" s="163"/>
      <c r="E25" s="163"/>
      <c r="F25" s="163" t="s">
        <v>296</v>
      </c>
      <c r="G25" s="166"/>
      <c r="H25" s="296">
        <v>38</v>
      </c>
      <c r="I25" s="296">
        <v>125.36111111111111</v>
      </c>
      <c r="J25" s="296">
        <v>418.99151234567904</v>
      </c>
      <c r="K25" s="296">
        <v>1405.9159164951991</v>
      </c>
      <c r="L25" s="296">
        <v>2029.0978867420783</v>
      </c>
      <c r="M25" s="296">
        <v>2088.6443167166544</v>
      </c>
      <c r="N25" s="60"/>
    </row>
    <row r="26" spans="1:14" ht="15" customHeight="1">
      <c r="A26" s="83">
        <v>21</v>
      </c>
      <c r="B26" s="86"/>
      <c r="C26" s="163"/>
      <c r="D26" s="163"/>
      <c r="E26" s="163"/>
      <c r="F26" s="163" t="s">
        <v>511</v>
      </c>
      <c r="G26" s="166"/>
      <c r="H26" s="296">
        <v>9.1357999999999997</v>
      </c>
      <c r="I26" s="296">
        <v>9.4498885125075311</v>
      </c>
      <c r="J26" s="296">
        <v>10.490424695774953</v>
      </c>
      <c r="K26" s="296">
        <v>13.937591674423286</v>
      </c>
      <c r="L26" s="296">
        <v>16.163400461537016</v>
      </c>
      <c r="M26" s="296">
        <v>16.373723112505296</v>
      </c>
      <c r="N26" s="60"/>
    </row>
    <row r="27" spans="1:14" ht="29.25" customHeight="1">
      <c r="A27" s="83">
        <v>22</v>
      </c>
      <c r="B27" s="86"/>
      <c r="C27" s="151" t="s">
        <v>510</v>
      </c>
      <c r="D27" s="162"/>
      <c r="E27" s="166"/>
      <c r="F27" s="166"/>
      <c r="G27" s="166"/>
      <c r="H27" s="348"/>
      <c r="I27" s="348"/>
      <c r="J27" s="348"/>
      <c r="K27" s="348"/>
      <c r="L27" s="348"/>
      <c r="M27" s="348"/>
      <c r="N27" s="60"/>
    </row>
    <row r="28" spans="1:14" ht="12.75" customHeight="1">
      <c r="A28" s="83">
        <v>23</v>
      </c>
      <c r="B28" s="86"/>
      <c r="C28" s="163"/>
      <c r="D28" s="163"/>
      <c r="E28" s="163"/>
      <c r="F28" s="174"/>
      <c r="G28" s="166"/>
      <c r="H28" s="186" t="s">
        <v>245</v>
      </c>
      <c r="I28" s="186" t="s">
        <v>467</v>
      </c>
      <c r="J28" s="186" t="s">
        <v>468</v>
      </c>
      <c r="K28" s="186" t="s">
        <v>469</v>
      </c>
      <c r="L28" s="186" t="s">
        <v>470</v>
      </c>
      <c r="M28" s="186" t="s">
        <v>471</v>
      </c>
      <c r="N28" s="60"/>
    </row>
    <row r="29" spans="1:14" ht="15.75">
      <c r="A29" s="83">
        <v>24</v>
      </c>
      <c r="B29" s="86"/>
      <c r="C29" s="163"/>
      <c r="D29" s="159" t="s">
        <v>297</v>
      </c>
      <c r="E29" s="163"/>
      <c r="F29" s="163"/>
      <c r="G29" s="279" t="str">
        <f>IF(ISNUMBER(CoverSheet!$C$12),"for year ended","")</f>
        <v>for year ended</v>
      </c>
      <c r="H29" s="187">
        <f>IF(ISNUMBER(CoverSheet!$C$12),DATE(YEAR(CoverSheet!$C$12),MONTH(CoverSheet!$C$12),DAY(CoverSheet!$C$12))-1,"")</f>
        <v>41729</v>
      </c>
      <c r="I29" s="187">
        <f>IF(ISNUMBER(CoverSheet!$C$12),DATE(YEAR(CoverSheet!$C$12)+1,MONTH(CoverSheet!$C$12),DAY(CoverSheet!$C$12))-1,"")</f>
        <v>42094</v>
      </c>
      <c r="J29" s="187">
        <f>IF(ISNUMBER(CoverSheet!$C$12),DATE(YEAR(CoverSheet!$C$12)+2,MONTH(CoverSheet!$C$12),DAY(CoverSheet!$C$12))-1,"")</f>
        <v>42460</v>
      </c>
      <c r="K29" s="187">
        <f>IF(ISNUMBER(CoverSheet!$C$12),DATE(YEAR(CoverSheet!$C$12)+3,MONTH(CoverSheet!$C$12),DAY(CoverSheet!$C$12))-1,"")</f>
        <v>42825</v>
      </c>
      <c r="L29" s="187">
        <f>IF(ISNUMBER(CoverSheet!$C$12),DATE(YEAR(CoverSheet!$C$12)+4,MONTH(CoverSheet!$C$12),DAY(CoverSheet!$C$12))-1,"")</f>
        <v>43190</v>
      </c>
      <c r="M29" s="187">
        <f>IF(ISNUMBER(CoverSheet!$C$12),DATE(YEAR(CoverSheet!$C$12)+5,MONTH(CoverSheet!$C$12),DAY(CoverSheet!$C$12))-1,"")</f>
        <v>43555</v>
      </c>
      <c r="N29" s="59"/>
    </row>
    <row r="30" spans="1:14" ht="15" customHeight="1">
      <c r="A30" s="83">
        <v>25</v>
      </c>
      <c r="B30" s="86"/>
      <c r="C30" s="163"/>
      <c r="D30" s="163"/>
      <c r="E30" s="163"/>
      <c r="F30" s="163" t="s">
        <v>74</v>
      </c>
      <c r="G30" s="107"/>
      <c r="H30" s="296">
        <v>129.30199999999999</v>
      </c>
      <c r="I30" s="296">
        <v>132.07400000000001</v>
      </c>
      <c r="J30" s="296">
        <v>134.846</v>
      </c>
      <c r="K30" s="296">
        <v>137.61799999999999</v>
      </c>
      <c r="L30" s="296">
        <v>140.39000000000001</v>
      </c>
      <c r="M30" s="296">
        <v>143.16200000000001</v>
      </c>
      <c r="N30" s="59"/>
    </row>
    <row r="31" spans="1:14" ht="15" customHeight="1" thickBot="1">
      <c r="A31" s="83">
        <v>26</v>
      </c>
      <c r="B31" s="86"/>
      <c r="C31" s="163"/>
      <c r="D31" s="165" t="s">
        <v>6</v>
      </c>
      <c r="E31" s="163"/>
      <c r="F31" s="163" t="s">
        <v>505</v>
      </c>
      <c r="G31" s="166"/>
      <c r="H31" s="296">
        <v>6.74</v>
      </c>
      <c r="I31" s="296">
        <v>6.74</v>
      </c>
      <c r="J31" s="296">
        <v>6.74</v>
      </c>
      <c r="K31" s="296">
        <v>6.74</v>
      </c>
      <c r="L31" s="296">
        <v>6.74</v>
      </c>
      <c r="M31" s="296">
        <v>6.74</v>
      </c>
      <c r="N31" s="59"/>
    </row>
    <row r="32" spans="1:14" ht="15" customHeight="1" thickBot="1">
      <c r="A32" s="83">
        <v>27</v>
      </c>
      <c r="B32" s="86"/>
      <c r="C32" s="163"/>
      <c r="D32" s="165"/>
      <c r="E32" s="105" t="s">
        <v>478</v>
      </c>
      <c r="F32" s="163"/>
      <c r="G32" s="166"/>
      <c r="H32" s="258">
        <f t="shared" ref="H32:M32" si="1">H30+H31</f>
        <v>136.042</v>
      </c>
      <c r="I32" s="258">
        <f t="shared" si="1"/>
        <v>138.81400000000002</v>
      </c>
      <c r="J32" s="258">
        <f t="shared" si="1"/>
        <v>141.58600000000001</v>
      </c>
      <c r="K32" s="258">
        <f t="shared" si="1"/>
        <v>144.358</v>
      </c>
      <c r="L32" s="258">
        <f t="shared" si="1"/>
        <v>147.13000000000002</v>
      </c>
      <c r="M32" s="258">
        <f t="shared" si="1"/>
        <v>149.90200000000002</v>
      </c>
      <c r="N32" s="59"/>
    </row>
    <row r="33" spans="1:14" ht="15" customHeight="1" thickBot="1">
      <c r="A33" s="83">
        <v>28</v>
      </c>
      <c r="B33" s="86"/>
      <c r="C33" s="163"/>
      <c r="D33" s="165" t="s">
        <v>5</v>
      </c>
      <c r="E33" s="163"/>
      <c r="F33" s="163" t="s">
        <v>75</v>
      </c>
      <c r="G33" s="166"/>
      <c r="H33" s="251">
        <v>0</v>
      </c>
      <c r="I33" s="251">
        <v>0</v>
      </c>
      <c r="J33" s="251">
        <v>0</v>
      </c>
      <c r="K33" s="251">
        <v>0</v>
      </c>
      <c r="L33" s="251">
        <v>0</v>
      </c>
      <c r="M33" s="251">
        <v>0</v>
      </c>
      <c r="N33" s="59"/>
    </row>
    <row r="34" spans="1:14" ht="15" customHeight="1" thickBot="1">
      <c r="A34" s="83">
        <v>29</v>
      </c>
      <c r="B34" s="86"/>
      <c r="C34" s="163"/>
      <c r="D34" s="163"/>
      <c r="E34" s="105" t="s">
        <v>500</v>
      </c>
      <c r="F34" s="163"/>
      <c r="G34" s="166"/>
      <c r="H34" s="258">
        <f t="shared" ref="H34:M34" si="2">H32-H33</f>
        <v>136.042</v>
      </c>
      <c r="I34" s="258">
        <f t="shared" si="2"/>
        <v>138.81400000000002</v>
      </c>
      <c r="J34" s="258">
        <f t="shared" si="2"/>
        <v>141.58600000000001</v>
      </c>
      <c r="K34" s="258">
        <f t="shared" si="2"/>
        <v>144.358</v>
      </c>
      <c r="L34" s="258">
        <f t="shared" si="2"/>
        <v>147.13000000000002</v>
      </c>
      <c r="M34" s="258">
        <f t="shared" si="2"/>
        <v>149.90200000000002</v>
      </c>
      <c r="N34" s="59"/>
    </row>
    <row r="35" spans="1:14" ht="30" customHeight="1">
      <c r="A35" s="83">
        <v>30</v>
      </c>
      <c r="B35" s="86"/>
      <c r="C35" s="163"/>
      <c r="D35" s="159" t="s">
        <v>304</v>
      </c>
      <c r="E35" s="163"/>
      <c r="F35" s="163"/>
      <c r="G35" s="166"/>
      <c r="H35" s="166"/>
      <c r="I35" s="166"/>
      <c r="J35" s="166"/>
      <c r="K35" s="166"/>
      <c r="L35" s="166"/>
      <c r="M35" s="166"/>
      <c r="N35" s="59"/>
    </row>
    <row r="36" spans="1:14" ht="15" customHeight="1">
      <c r="A36" s="83">
        <v>31</v>
      </c>
      <c r="B36" s="86"/>
      <c r="C36" s="163"/>
      <c r="D36" s="163"/>
      <c r="E36" s="163"/>
      <c r="F36" s="163" t="s">
        <v>76</v>
      </c>
      <c r="G36" s="166"/>
      <c r="H36" s="296">
        <v>752.83296217088423</v>
      </c>
      <c r="I36" s="296">
        <v>768.97233334176883</v>
      </c>
      <c r="J36" s="296">
        <v>785.11170451265309</v>
      </c>
      <c r="K36" s="296">
        <v>801.25107568353735</v>
      </c>
      <c r="L36" s="296">
        <v>817.39044685442184</v>
      </c>
      <c r="M36" s="296">
        <v>833.5298180253061</v>
      </c>
      <c r="N36" s="59"/>
    </row>
    <row r="37" spans="1:14" ht="15" customHeight="1">
      <c r="A37" s="83">
        <v>32</v>
      </c>
      <c r="B37" s="86"/>
      <c r="C37" s="163"/>
      <c r="D37" s="165" t="s">
        <v>5</v>
      </c>
      <c r="E37" s="163"/>
      <c r="F37" s="163" t="s">
        <v>77</v>
      </c>
      <c r="G37" s="166"/>
      <c r="H37" s="296">
        <v>19.975392121330909</v>
      </c>
      <c r="I37" s="296">
        <v>20.403628242661824</v>
      </c>
      <c r="J37" s="296">
        <v>20.831864363992732</v>
      </c>
      <c r="K37" s="296">
        <v>21.26010048532364</v>
      </c>
      <c r="L37" s="296">
        <v>21.688336606654556</v>
      </c>
      <c r="M37" s="296">
        <v>22.116572727985464</v>
      </c>
      <c r="N37" s="59"/>
    </row>
    <row r="38" spans="1:14" ht="15" customHeight="1">
      <c r="A38" s="83">
        <v>33</v>
      </c>
      <c r="B38" s="86"/>
      <c r="C38" s="163"/>
      <c r="D38" s="165" t="s">
        <v>6</v>
      </c>
      <c r="E38" s="163"/>
      <c r="F38" s="163" t="s">
        <v>506</v>
      </c>
      <c r="G38" s="166"/>
      <c r="H38" s="296">
        <v>33.894067232118857</v>
      </c>
      <c r="I38" s="296">
        <v>34.620694464237729</v>
      </c>
      <c r="J38" s="296">
        <v>35.347321696356595</v>
      </c>
      <c r="K38" s="296">
        <v>36.073948928475453</v>
      </c>
      <c r="L38" s="296">
        <v>36.800576160594325</v>
      </c>
      <c r="M38" s="296">
        <v>37.527203392713183</v>
      </c>
      <c r="N38" s="59"/>
    </row>
    <row r="39" spans="1:14" ht="15" customHeight="1" thickBot="1">
      <c r="A39" s="83">
        <v>34</v>
      </c>
      <c r="B39" s="86"/>
      <c r="C39" s="163"/>
      <c r="D39" s="165" t="s">
        <v>5</v>
      </c>
      <c r="E39" s="163"/>
      <c r="F39" s="163" t="s">
        <v>78</v>
      </c>
      <c r="G39" s="166"/>
      <c r="H39" s="296">
        <v>0</v>
      </c>
      <c r="I39" s="296">
        <v>0</v>
      </c>
      <c r="J39" s="296">
        <v>0</v>
      </c>
      <c r="K39" s="296">
        <v>0</v>
      </c>
      <c r="L39" s="296">
        <v>0</v>
      </c>
      <c r="M39" s="296">
        <v>0</v>
      </c>
      <c r="N39" s="59"/>
    </row>
    <row r="40" spans="1:14" ht="15" customHeight="1" thickBot="1">
      <c r="A40" s="103">
        <v>35</v>
      </c>
      <c r="B40" s="86"/>
      <c r="C40" s="163"/>
      <c r="D40" s="163"/>
      <c r="E40" s="105" t="s">
        <v>512</v>
      </c>
      <c r="F40" s="163"/>
      <c r="G40" s="166"/>
      <c r="H40" s="258">
        <f t="shared" ref="H40:M40" si="3">H36-H37+H38-H39</f>
        <v>766.75163728167217</v>
      </c>
      <c r="I40" s="258">
        <f t="shared" si="3"/>
        <v>783.18939956334475</v>
      </c>
      <c r="J40" s="258">
        <f t="shared" si="3"/>
        <v>799.62716184501699</v>
      </c>
      <c r="K40" s="258">
        <f t="shared" si="3"/>
        <v>816.06492412668922</v>
      </c>
      <c r="L40" s="258">
        <f t="shared" si="3"/>
        <v>832.50268640836168</v>
      </c>
      <c r="M40" s="258">
        <f t="shared" si="3"/>
        <v>848.9404486900338</v>
      </c>
      <c r="N40" s="59"/>
    </row>
    <row r="41" spans="1:14" s="111" customFormat="1" ht="15" customHeight="1" thickBot="1">
      <c r="A41" s="103">
        <v>36</v>
      </c>
      <c r="B41" s="86"/>
      <c r="C41" s="163"/>
      <c r="D41" s="165" t="s">
        <v>5</v>
      </c>
      <c r="E41" s="163"/>
      <c r="F41" s="163" t="s">
        <v>513</v>
      </c>
      <c r="G41" s="166"/>
      <c r="H41" s="296">
        <v>720.41616880699905</v>
      </c>
      <c r="I41" s="296">
        <v>735.86058281399835</v>
      </c>
      <c r="J41" s="251">
        <v>751.30499682099742</v>
      </c>
      <c r="K41" s="251">
        <v>766.74941082799648</v>
      </c>
      <c r="L41" s="251">
        <v>782.19382483499578</v>
      </c>
      <c r="M41" s="251">
        <v>797.63823884199485</v>
      </c>
      <c r="N41" s="59"/>
    </row>
    <row r="42" spans="1:14" s="111" customFormat="1" ht="15" customHeight="1" thickBot="1">
      <c r="A42" s="103">
        <v>37</v>
      </c>
      <c r="B42" s="86"/>
      <c r="C42" s="163"/>
      <c r="D42" s="163"/>
      <c r="E42" s="105" t="s">
        <v>514</v>
      </c>
      <c r="F42" s="163"/>
      <c r="G42" s="166"/>
      <c r="H42" s="258">
        <f t="shared" ref="H42:M42" si="4">H40-H41</f>
        <v>46.335468474673121</v>
      </c>
      <c r="I42" s="258">
        <f t="shared" si="4"/>
        <v>47.328816749346402</v>
      </c>
      <c r="J42" s="258">
        <f t="shared" si="4"/>
        <v>48.322165024019569</v>
      </c>
      <c r="K42" s="258">
        <f t="shared" si="4"/>
        <v>49.315513298692736</v>
      </c>
      <c r="L42" s="258">
        <f t="shared" si="4"/>
        <v>50.308861573365903</v>
      </c>
      <c r="M42" s="258">
        <f t="shared" si="4"/>
        <v>51.302209848038956</v>
      </c>
      <c r="N42" s="59"/>
    </row>
    <row r="43" spans="1:14" ht="12.75" customHeight="1" thickBot="1">
      <c r="A43" s="103">
        <v>38</v>
      </c>
      <c r="B43" s="86"/>
      <c r="C43" s="163"/>
      <c r="D43" s="163"/>
      <c r="E43" s="163"/>
      <c r="F43" s="163"/>
      <c r="G43" s="166"/>
      <c r="H43" s="166"/>
      <c r="I43" s="166"/>
      <c r="J43" s="166"/>
      <c r="K43" s="166"/>
      <c r="L43" s="166"/>
      <c r="M43" s="166"/>
      <c r="N43" s="59"/>
    </row>
    <row r="44" spans="1:14" ht="15" customHeight="1" thickBot="1">
      <c r="A44" s="103">
        <v>39</v>
      </c>
      <c r="B44" s="86"/>
      <c r="C44" s="163"/>
      <c r="D44" s="163"/>
      <c r="E44" s="105" t="s">
        <v>79</v>
      </c>
      <c r="F44" s="163"/>
      <c r="G44" s="166"/>
      <c r="H44" s="260">
        <f t="shared" ref="H44:M44" si="5">IF(H34&lt;&gt;0,H40/(H34*8760)*1000,0)</f>
        <v>0.64339487597275746</v>
      </c>
      <c r="I44" s="260">
        <f t="shared" si="5"/>
        <v>0.64406459433886587</v>
      </c>
      <c r="J44" s="260">
        <f t="shared" si="5"/>
        <v>0.64470808893552167</v>
      </c>
      <c r="K44" s="260">
        <f t="shared" si="5"/>
        <v>0.6453268704297247</v>
      </c>
      <c r="L44" s="260">
        <f t="shared" si="5"/>
        <v>0.64592233564170221</v>
      </c>
      <c r="M44" s="260">
        <f t="shared" si="5"/>
        <v>0.64649577807122705</v>
      </c>
      <c r="N44" s="59"/>
    </row>
    <row r="45" spans="1:14" s="111" customFormat="1" ht="15" customHeight="1" thickBot="1">
      <c r="A45" s="103">
        <v>40</v>
      </c>
      <c r="B45" s="86"/>
      <c r="C45" s="163"/>
      <c r="D45" s="163"/>
      <c r="E45" s="105" t="s">
        <v>515</v>
      </c>
      <c r="F45" s="163"/>
      <c r="G45" s="166"/>
      <c r="H45" s="261">
        <f t="shared" ref="H45:M45" si="6">IF(H40=0,"-",H42/H40)</f>
        <v>6.0430869947593509E-2</v>
      </c>
      <c r="I45" s="261">
        <f t="shared" si="6"/>
        <v>6.0430869947593592E-2</v>
      </c>
      <c r="J45" s="261">
        <f t="shared" si="6"/>
        <v>6.0430869947593557E-2</v>
      </c>
      <c r="K45" s="261">
        <f t="shared" si="6"/>
        <v>6.043086994759353E-2</v>
      </c>
      <c r="L45" s="261">
        <f t="shared" si="6"/>
        <v>6.0430869947593481E-2</v>
      </c>
      <c r="M45" s="261">
        <f t="shared" si="6"/>
        <v>6.0430869947593321E-2</v>
      </c>
      <c r="N45" s="59"/>
    </row>
    <row r="46" spans="1:14">
      <c r="A46" s="61"/>
      <c r="B46" s="97"/>
      <c r="C46" s="62"/>
      <c r="D46" s="62"/>
      <c r="E46" s="62"/>
      <c r="F46" s="62"/>
      <c r="G46" s="62"/>
      <c r="H46" s="62"/>
      <c r="I46" s="62"/>
      <c r="J46" s="62"/>
      <c r="K46" s="62"/>
      <c r="L46" s="62"/>
      <c r="M46" s="62"/>
      <c r="N46" s="63"/>
    </row>
  </sheetData>
  <sheetProtection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7:M27"/>
    <mergeCell ref="C14:D14"/>
    <mergeCell ref="C20:D20"/>
    <mergeCell ref="K2:M2"/>
    <mergeCell ref="K3:M3"/>
    <mergeCell ref="C21:D21"/>
    <mergeCell ref="C12:D12"/>
    <mergeCell ref="C13:D13"/>
    <mergeCell ref="H8:M8"/>
    <mergeCell ref="A5:M5"/>
    <mergeCell ref="H7:M7"/>
  </mergeCells>
  <dataValidations count="1">
    <dataValidation allowBlank="1" showInputMessage="1" showErrorMessage="1" prompt="Please enter text" sqref="F12:F21"/>
  </dataValidations>
  <pageMargins left="0.70866141732283472" right="0.70866141732283472" top="0.74803149606299213" bottom="0.74803149606299213" header="0.31496062992125984" footer="0.31496062992125984"/>
  <pageSetup paperSize="9" scale="62" fitToWidth="0" orientation="landscape" cellComments="asDisplayed" r:id="rId2"/>
  <headerFooter>
    <oddHeader>&amp;C&amp;"Arial"&amp;10 Commerce Commission Information Disclosure Template</oddHeader>
    <oddFooter>&amp;L&amp;"Arial,Regular" &amp;P&amp;C&amp;"Arial,Regular" &amp;F&amp;R&amp;"Arial,Regular"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zoomScaleNormal="100" zoomScaleSheetLayoutView="70" workbookViewId="0"/>
  </sheetViews>
  <sheetFormatPr defaultColWidth="9.140625" defaultRowHeight="12.75"/>
  <cols>
    <col min="1" max="1" width="4.5703125" style="52" customWidth="1"/>
    <col min="2" max="2" width="3.28515625" style="52" customWidth="1"/>
    <col min="3" max="3" width="6.140625" style="52" customWidth="1"/>
    <col min="4" max="5" width="2.28515625" style="52" customWidth="1"/>
    <col min="6" max="6" width="41.5703125" style="52" customWidth="1"/>
    <col min="7" max="7" width="30.42578125" style="52" customWidth="1"/>
    <col min="8" max="13" width="16.140625" style="52" customWidth="1"/>
    <col min="14" max="14" width="1.7109375" style="52" customWidth="1"/>
    <col min="15" max="16384" width="9.140625" style="52"/>
  </cols>
  <sheetData>
    <row r="1" spans="1:14" ht="15" customHeight="1">
      <c r="A1" s="70"/>
      <c r="B1" s="71"/>
      <c r="C1" s="71"/>
      <c r="D1" s="71"/>
      <c r="E1" s="71"/>
      <c r="F1" s="71"/>
      <c r="G1" s="71"/>
      <c r="H1" s="71"/>
      <c r="I1" s="71"/>
      <c r="J1" s="71"/>
      <c r="K1" s="71"/>
      <c r="L1" s="71"/>
      <c r="M1" s="71"/>
      <c r="N1" s="72"/>
    </row>
    <row r="2" spans="1:14" ht="18" customHeight="1">
      <c r="A2" s="73"/>
      <c r="B2" s="121"/>
      <c r="C2" s="121"/>
      <c r="D2" s="121"/>
      <c r="E2" s="121"/>
      <c r="F2" s="121"/>
      <c r="G2" s="121"/>
      <c r="H2" s="121"/>
      <c r="I2" s="67"/>
      <c r="J2" s="84" t="s">
        <v>8</v>
      </c>
      <c r="K2" s="342" t="str">
        <f>IF(NOT(ISBLANK(CoverSheet!$C$8)),CoverSheet!$C$8,"")</f>
        <v>Alpine Energy Limited</v>
      </c>
      <c r="L2" s="342"/>
      <c r="M2" s="342"/>
      <c r="N2" s="64"/>
    </row>
    <row r="3" spans="1:14" ht="18" customHeight="1">
      <c r="A3" s="73"/>
      <c r="B3" s="121"/>
      <c r="C3" s="121"/>
      <c r="D3" s="121"/>
      <c r="E3" s="121"/>
      <c r="F3" s="121"/>
      <c r="G3" s="121"/>
      <c r="H3" s="121"/>
      <c r="I3" s="67"/>
      <c r="J3" s="84" t="s">
        <v>244</v>
      </c>
      <c r="K3" s="343" t="str">
        <f>IF(ISNUMBER(CoverSheet!$C$12),TEXT(CoverSheet!$C$12,"_([$-1409]d mmmm yyyy;_(@")&amp;" –"&amp;TEXT(DATE(YEAR(CoverSheet!$C$12)+10,MONTH(CoverSheet!$C$12),DAY(CoverSheet!$C$12)-1),"_([$-1409]d mmmm yyyy;_(@"),"")</f>
        <v xml:space="preserve"> 1 April 2014 – 31 March 2024</v>
      </c>
      <c r="L3" s="343"/>
      <c r="M3" s="343"/>
      <c r="N3" s="64"/>
    </row>
    <row r="4" spans="1:14" ht="18" customHeight="1">
      <c r="A4" s="122"/>
      <c r="B4" s="121"/>
      <c r="C4" s="121"/>
      <c r="D4" s="121"/>
      <c r="E4" s="121"/>
      <c r="F4" s="121"/>
      <c r="G4" s="121"/>
      <c r="H4" s="121"/>
      <c r="I4" s="82"/>
      <c r="J4" s="84" t="s">
        <v>71</v>
      </c>
      <c r="K4" s="349"/>
      <c r="L4" s="349"/>
      <c r="M4" s="349"/>
      <c r="N4" s="64"/>
    </row>
    <row r="5" spans="1:14" s="126" customFormat="1" ht="21">
      <c r="A5" s="131" t="s">
        <v>430</v>
      </c>
      <c r="B5" s="127"/>
      <c r="C5" s="127"/>
      <c r="D5" s="127"/>
      <c r="E5" s="127"/>
      <c r="F5" s="127"/>
      <c r="G5" s="127"/>
      <c r="H5" s="127"/>
      <c r="I5" s="82"/>
      <c r="J5" s="84"/>
      <c r="K5" s="84"/>
      <c r="L5" s="84"/>
      <c r="M5" s="84"/>
      <c r="N5" s="64"/>
    </row>
    <row r="6" spans="1:14" s="54" customFormat="1" ht="33" customHeight="1">
      <c r="A6" s="350" t="s">
        <v>516</v>
      </c>
      <c r="B6" s="351"/>
      <c r="C6" s="351"/>
      <c r="D6" s="351"/>
      <c r="E6" s="351"/>
      <c r="F6" s="351"/>
      <c r="G6" s="351"/>
      <c r="H6" s="351"/>
      <c r="I6" s="351"/>
      <c r="J6" s="351"/>
      <c r="K6" s="351"/>
      <c r="L6" s="351"/>
      <c r="M6" s="351"/>
      <c r="N6" s="85"/>
    </row>
    <row r="7" spans="1:14" ht="15" customHeight="1">
      <c r="A7" s="78" t="s">
        <v>557</v>
      </c>
      <c r="B7" s="99"/>
      <c r="C7" s="75"/>
      <c r="D7" s="121"/>
      <c r="E7" s="121"/>
      <c r="F7" s="121"/>
      <c r="G7" s="121"/>
      <c r="H7" s="121"/>
      <c r="I7" s="121"/>
      <c r="J7" s="121"/>
      <c r="K7" s="121"/>
      <c r="L7" s="121"/>
      <c r="M7" s="121"/>
      <c r="N7" s="64"/>
    </row>
    <row r="8" spans="1:14" ht="14.25" customHeight="1">
      <c r="A8" s="103">
        <v>8</v>
      </c>
      <c r="B8" s="123"/>
      <c r="C8" s="120"/>
      <c r="D8" s="120"/>
      <c r="E8" s="120"/>
      <c r="F8" s="120"/>
      <c r="G8" s="74"/>
      <c r="H8" s="74" t="s">
        <v>245</v>
      </c>
      <c r="I8" s="74" t="s">
        <v>467</v>
      </c>
      <c r="J8" s="74" t="s">
        <v>468</v>
      </c>
      <c r="K8" s="74" t="s">
        <v>469</v>
      </c>
      <c r="L8" s="74" t="s">
        <v>470</v>
      </c>
      <c r="M8" s="74" t="s">
        <v>471</v>
      </c>
      <c r="N8" s="77"/>
    </row>
    <row r="9" spans="1:14" ht="12.75" customHeight="1">
      <c r="A9" s="103">
        <v>9</v>
      </c>
      <c r="B9" s="120"/>
      <c r="C9" s="65"/>
      <c r="D9" s="120"/>
      <c r="E9" s="105"/>
      <c r="F9" s="124"/>
      <c r="G9" s="279" t="str">
        <f>IF(ISNUMBER(CoverSheet!$C$12),"for year ended","")</f>
        <v>for year ended</v>
      </c>
      <c r="H9" s="93">
        <f>IF(ISNUMBER(CoverSheet!$C$12),DATE(YEAR(CoverSheet!$C$12),MONTH(CoverSheet!$C$12),DAY(CoverSheet!$C$12))-1,"")</f>
        <v>41729</v>
      </c>
      <c r="I9" s="93">
        <f>IF(ISNUMBER(CoverSheet!$C$12),DATE(YEAR(CoverSheet!$C$12)+1,MONTH(CoverSheet!$C$12),DAY(CoverSheet!$C$12))-1,"")</f>
        <v>42094</v>
      </c>
      <c r="J9" s="93">
        <f>IF(ISNUMBER(CoverSheet!$C$12),DATE(YEAR(CoverSheet!$C$12)+2,MONTH(CoverSheet!$C$12),DAY(CoverSheet!$C$12))-1,"")</f>
        <v>42460</v>
      </c>
      <c r="K9" s="93">
        <f>IF(ISNUMBER(CoverSheet!$C$12),DATE(YEAR(CoverSheet!$C$12)+3,MONTH(CoverSheet!$C$12),DAY(CoverSheet!$C$12))-1,"")</f>
        <v>42825</v>
      </c>
      <c r="L9" s="93">
        <f>IF(ISNUMBER(CoverSheet!$C$12),DATE(YEAR(CoverSheet!$C$12)+4,MONTH(CoverSheet!$C$12),DAY(CoverSheet!$C$12))-1,"")</f>
        <v>43190</v>
      </c>
      <c r="M9" s="93">
        <f>IF(ISNUMBER(CoverSheet!$C$12),DATE(YEAR(CoverSheet!$C$12)+5,MONTH(CoverSheet!$C$12),DAY(CoverSheet!$C$12))-1,"")</f>
        <v>43555</v>
      </c>
      <c r="N9" s="59"/>
    </row>
    <row r="10" spans="1:14" s="118" customFormat="1" ht="12.75" customHeight="1">
      <c r="A10" s="103">
        <v>10</v>
      </c>
      <c r="B10" s="120"/>
      <c r="C10" s="65"/>
      <c r="D10" s="120"/>
      <c r="E10" s="105" t="s">
        <v>13</v>
      </c>
      <c r="F10" s="124"/>
      <c r="G10" s="279"/>
      <c r="H10" s="104"/>
      <c r="I10" s="93"/>
      <c r="J10" s="93"/>
      <c r="K10" s="93"/>
      <c r="L10" s="93"/>
      <c r="M10" s="93"/>
      <c r="N10" s="59"/>
    </row>
    <row r="11" spans="1:14" ht="15" customHeight="1">
      <c r="A11" s="103">
        <v>11</v>
      </c>
      <c r="B11" s="120"/>
      <c r="C11" s="76"/>
      <c r="D11" s="120"/>
      <c r="E11" s="124"/>
      <c r="F11" s="124" t="s">
        <v>11</v>
      </c>
      <c r="G11" s="107"/>
      <c r="H11" s="262">
        <v>52</v>
      </c>
      <c r="I11" s="262">
        <v>52</v>
      </c>
      <c r="J11" s="262">
        <v>49.780487804878049</v>
      </c>
      <c r="K11" s="262">
        <v>49.780487804878049</v>
      </c>
      <c r="L11" s="262">
        <v>49.780487804878049</v>
      </c>
      <c r="M11" s="262">
        <v>49.780487804878049</v>
      </c>
      <c r="N11" s="59"/>
    </row>
    <row r="12" spans="1:14" ht="15" customHeight="1">
      <c r="A12" s="103">
        <v>12</v>
      </c>
      <c r="B12" s="120"/>
      <c r="C12" s="76"/>
      <c r="D12" s="120"/>
      <c r="E12" s="124"/>
      <c r="F12" s="124" t="s">
        <v>12</v>
      </c>
      <c r="G12" s="123"/>
      <c r="H12" s="262">
        <v>112</v>
      </c>
      <c r="I12" s="262">
        <v>112</v>
      </c>
      <c r="J12" s="262">
        <v>107.21951219512196</v>
      </c>
      <c r="K12" s="262">
        <v>107.21951219512196</v>
      </c>
      <c r="L12" s="262">
        <v>107.21951219512196</v>
      </c>
      <c r="M12" s="262">
        <v>107.21951219512196</v>
      </c>
      <c r="N12" s="59"/>
    </row>
    <row r="13" spans="1:14" ht="30" customHeight="1">
      <c r="A13" s="103">
        <v>13</v>
      </c>
      <c r="B13" s="120"/>
      <c r="C13" s="124"/>
      <c r="D13" s="120"/>
      <c r="E13" s="105" t="s">
        <v>305</v>
      </c>
      <c r="F13" s="124"/>
      <c r="G13" s="120"/>
      <c r="H13" s="120"/>
      <c r="I13" s="120"/>
      <c r="J13" s="120"/>
      <c r="K13" s="120"/>
      <c r="L13" s="120"/>
      <c r="M13" s="120"/>
      <c r="N13" s="59"/>
    </row>
    <row r="14" spans="1:14" ht="15" customHeight="1">
      <c r="A14" s="103">
        <v>14</v>
      </c>
      <c r="B14" s="120"/>
      <c r="C14" s="76"/>
      <c r="D14" s="120"/>
      <c r="E14" s="124"/>
      <c r="F14" s="124" t="s">
        <v>11</v>
      </c>
      <c r="G14" s="123"/>
      <c r="H14" s="259">
        <v>0.3</v>
      </c>
      <c r="I14" s="299">
        <v>0.3</v>
      </c>
      <c r="J14" s="299">
        <v>0.28799999999999998</v>
      </c>
      <c r="K14" s="299">
        <v>0.28799999999999998</v>
      </c>
      <c r="L14" s="299">
        <v>0.28799999999999998</v>
      </c>
      <c r="M14" s="299">
        <v>0.28799999999999998</v>
      </c>
      <c r="N14" s="59"/>
    </row>
    <row r="15" spans="1:14" ht="15" customHeight="1">
      <c r="A15" s="103">
        <v>15</v>
      </c>
      <c r="B15" s="120"/>
      <c r="C15" s="76"/>
      <c r="D15" s="120"/>
      <c r="E15" s="124"/>
      <c r="F15" s="124" t="s">
        <v>12</v>
      </c>
      <c r="G15" s="123"/>
      <c r="H15" s="299">
        <v>1.39</v>
      </c>
      <c r="I15" s="299">
        <v>1.39</v>
      </c>
      <c r="J15" s="299">
        <v>1.3343999999999998</v>
      </c>
      <c r="K15" s="299">
        <v>1.3343999999999998</v>
      </c>
      <c r="L15" s="299">
        <v>1.3343999999999998</v>
      </c>
      <c r="M15" s="299">
        <v>1.3343999999999998</v>
      </c>
      <c r="N15" s="59"/>
    </row>
    <row r="16" spans="1:14">
      <c r="A16" s="61"/>
      <c r="B16" s="62"/>
      <c r="C16" s="62"/>
      <c r="D16" s="62"/>
      <c r="E16" s="62"/>
      <c r="F16" s="62"/>
      <c r="G16" s="62"/>
      <c r="H16" s="62"/>
      <c r="I16" s="62"/>
      <c r="J16" s="62"/>
      <c r="K16" s="62"/>
      <c r="L16" s="62"/>
      <c r="M16" s="62"/>
      <c r="N16" s="63"/>
    </row>
  </sheetData>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disablePrompts="1" count="1">
    <dataValidation allowBlank="1" showInputMessage="1" showErrorMessage="1" prompt="Please enter Network / Sub-Network Name" sqref="K4:M4"/>
  </dataValidations>
  <pageMargins left="0.70866141732283472" right="0.70866141732283472" top="0.74803149606299213" bottom="0.74803149606299213" header="0.31496062992125984" footer="0.31496062992125984"/>
  <pageSetup paperSize="9" scale="77" orientation="landscape" cellComments="asDisplayed" r:id="rId2"/>
  <headerFooter>
    <oddHeader>&amp;C&amp;"Arial"&amp;10 Commerce Commission Information Disclosure Template</oddHeader>
    <oddFooter>&amp;L&amp;"Arial,Regular" &amp;P&amp;C&amp;"Arial,Regular" &amp;F&amp;R&amp;"Arial,Regular"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CoverSheet</vt:lpstr>
      <vt:lpstr>TOC</vt:lpstr>
      <vt:lpstr>Guidelines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Guidelines!Print_Area</vt:lpstr>
      <vt:lpstr>'S11a.Capex Forecast'!Print_Area</vt:lpstr>
      <vt:lpstr>'S11b.Opex Forecast'!Print_Area</vt:lpstr>
      <vt:lpstr>'S12a.Asset Condition'!Print_Area</vt:lpstr>
      <vt:lpstr>'S12b.Capacity Forecast'!Print_Area</vt:lpstr>
      <vt:lpstr>'S12c.Demand Forecast'!Print_Area</vt:lpstr>
      <vt:lpstr>'S12d.Reliability Forecast'!Print_Area</vt:lpstr>
      <vt:lpstr>S13.AMMAT!Print_Area</vt:lpstr>
      <vt:lpstr>TOC!Print_Area</vt:lpstr>
      <vt:lpstr>'S11a.Capex Forecast'!Print_Titles</vt:lpstr>
      <vt:lpstr>'S12a.Asset Condition'!Print_Titles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Sara Carter</cp:lastModifiedBy>
  <cp:lastPrinted>2014-03-20T18:39:03Z</cp:lastPrinted>
  <dcterms:created xsi:type="dcterms:W3CDTF">2010-01-15T02:39:26Z</dcterms:created>
  <dcterms:modified xsi:type="dcterms:W3CDTF">2014-05-27T01:01:38Z</dcterms:modified>
</cp:coreProperties>
</file>