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SLDC01\vol1\Engineers\AMP\2021\Contributors folders\WTR\ID Schedules 11-13\"/>
    </mc:Choice>
  </mc:AlternateContent>
  <bookViews>
    <workbookView xWindow="15345" yWindow="-15" windowWidth="15390" windowHeight="16440" tabRatio="621"/>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Forecast'!$A$1:$S$190</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Forecast'!$A$1:$S$190</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Forecast'!$A$1:$N$46</definedName>
    <definedName name="Z_21F2E024_704F_4E93_AC63_213755ECFFE0_.wvu.PrintArea" localSheetId="9" hidden="1">'S13.AMMAT'!$A$1:$T$95</definedName>
    <definedName name="Z_21F2E024_704F_4E93_AC63_213755ECFFE0_.wvu.PrintArea" localSheetId="1" hidden="1">TOC!$A$1:$D$16</definedName>
  </definedNames>
  <calcPr calcId="162913"/>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H87" i="58" l="1"/>
  <c r="R87" i="58"/>
  <c r="R75" i="58"/>
  <c r="H75" i="58"/>
  <c r="H63" i="58"/>
  <c r="R63" i="58"/>
  <c r="R51" i="58"/>
  <c r="H51" i="58"/>
  <c r="H40" i="58"/>
  <c r="R40" i="58"/>
  <c r="R28" i="58"/>
  <c r="H28" i="58"/>
  <c r="H16" i="58"/>
  <c r="R16" i="58"/>
  <c r="R4" i="58"/>
  <c r="J9" i="56"/>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S40" i="88"/>
  <c r="R40" i="88"/>
  <c r="Q40" i="88"/>
  <c r="P40" i="88"/>
  <c r="O40" i="88"/>
  <c r="N40" i="88"/>
  <c r="M40" i="88"/>
  <c r="L40" i="88"/>
  <c r="K40" i="88"/>
  <c r="J40" i="88"/>
  <c r="I40" i="88"/>
  <c r="H40" i="88"/>
  <c r="S20" i="88"/>
  <c r="R20" i="88"/>
  <c r="Q20" i="88"/>
  <c r="P20" i="88"/>
  <c r="O20" i="88"/>
  <c r="N20" i="88"/>
  <c r="M20" i="88"/>
  <c r="L20" i="88"/>
  <c r="K20" i="88"/>
  <c r="J20" i="88"/>
  <c r="I20" i="88"/>
  <c r="H20" i="88"/>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9" i="91"/>
  <c r="K3" i="91"/>
  <c r="G29" i="99"/>
  <c r="G10" i="99"/>
  <c r="H8" i="88"/>
  <c r="M22" i="99"/>
  <c r="H40" i="99"/>
  <c r="H42" i="99" s="1"/>
  <c r="M32" i="99"/>
  <c r="M34" i="99" s="1"/>
  <c r="L32" i="99"/>
  <c r="L34" i="99" s="1"/>
  <c r="K32" i="99"/>
  <c r="K34" i="99" s="1"/>
  <c r="J32" i="99"/>
  <c r="J34" i="99" s="1"/>
  <c r="I32" i="99"/>
  <c r="I34" i="99" s="1"/>
  <c r="H32" i="99"/>
  <c r="H34" i="99" s="1"/>
  <c r="H44" i="99" s="1"/>
  <c r="L22" i="99"/>
  <c r="K22" i="99"/>
  <c r="J22" i="99"/>
  <c r="I22" i="99"/>
  <c r="H22" i="99"/>
  <c r="I48" i="88"/>
  <c r="I47" i="88"/>
  <c r="I45" i="88"/>
  <c r="I44" i="88"/>
  <c r="I43" i="88"/>
  <c r="I42" i="88"/>
  <c r="K3" i="75"/>
  <c r="K3" i="99"/>
  <c r="Q2" i="88"/>
  <c r="K2" i="75"/>
  <c r="K2" i="99"/>
  <c r="K2" i="91"/>
  <c r="Q3" i="88"/>
  <c r="M40" i="99"/>
  <c r="L40" i="99"/>
  <c r="K40" i="99"/>
  <c r="J40" i="99"/>
  <c r="I40" i="99"/>
  <c r="I42"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K49" i="88" l="1"/>
  <c r="I44" i="99"/>
  <c r="J44" i="99"/>
  <c r="L44" i="99"/>
  <c r="K44" i="99"/>
  <c r="M44" i="99"/>
  <c r="M45" i="99"/>
  <c r="R46" i="88"/>
  <c r="J46" i="88"/>
  <c r="J30" i="88"/>
  <c r="S46" i="88"/>
  <c r="M42" i="99"/>
  <c r="I45" i="99"/>
  <c r="Q18" i="88"/>
  <c r="M18" i="88"/>
  <c r="O18" i="88"/>
  <c r="I49" i="88"/>
  <c r="M30" i="88"/>
  <c r="R18" i="88"/>
  <c r="J18" i="88"/>
  <c r="P49" i="88"/>
  <c r="N49" i="88"/>
  <c r="P18" i="88"/>
  <c r="L18" i="88"/>
  <c r="N46" i="88"/>
  <c r="R49" i="88"/>
  <c r="N30" i="88"/>
  <c r="R30" i="88"/>
  <c r="L46" i="88"/>
  <c r="P46" i="88"/>
  <c r="I18" i="88"/>
  <c r="N18" i="88"/>
  <c r="S18" i="88"/>
  <c r="M46" i="88"/>
  <c r="Q49" i="88"/>
  <c r="J49" i="88"/>
  <c r="K30" i="88"/>
  <c r="K42" i="99"/>
  <c r="K45" i="99" s="1"/>
  <c r="L42" i="99"/>
  <c r="L45" i="99" s="1"/>
  <c r="K46" i="88"/>
  <c r="S49" i="88"/>
  <c r="Q46" i="88"/>
  <c r="M49" i="88"/>
  <c r="H45" i="99"/>
  <c r="K18" i="88"/>
  <c r="J42" i="99"/>
  <c r="J45" i="99" s="1"/>
  <c r="O49" i="88"/>
  <c r="I46" i="88"/>
  <c r="O46" i="88"/>
  <c r="S30" i="88"/>
  <c r="L30" i="88"/>
  <c r="P30" i="88"/>
  <c r="I30" i="88"/>
  <c r="O30" i="88"/>
  <c r="Q30" i="88"/>
  <c r="L49" i="88"/>
  <c r="J50" i="88" l="1"/>
  <c r="K50" i="88"/>
  <c r="R50" i="88"/>
  <c r="I50" i="88"/>
  <c r="S50" i="88"/>
  <c r="P50" i="88"/>
  <c r="Q50" i="88"/>
  <c r="N50" i="88"/>
  <c r="L50" i="88"/>
  <c r="M50" i="88"/>
  <c r="O50" i="88"/>
</calcChain>
</file>

<file path=xl/sharedStrings.xml><?xml version="1.0" encoding="utf-8"?>
<sst xmlns="http://schemas.openxmlformats.org/spreadsheetml/2006/main" count="1474" uniqueCount="734">
  <si>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</si>
  <si>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</si>
  <si>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</si>
  <si>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</si>
  <si>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</si>
  <si>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</si>
  <si>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</si>
  <si>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</si>
  <si>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</si>
  <si>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</si>
  <si>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</si>
  <si>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</si>
  <si>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</si>
  <si>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</si>
  <si>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</si>
  <si>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</si>
  <si>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</si>
  <si>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</si>
  <si>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</si>
  <si>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</si>
  <si>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</si>
  <si>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</si>
  <si>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</si>
  <si>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</si>
  <si>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</si>
  <si>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</si>
  <si>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</si>
  <si>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</si>
  <si>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</si>
  <si>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</si>
  <si>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</si>
  <si>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</si>
  <si>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</si>
  <si>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</si>
  <si>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</si>
  <si>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</si>
  <si>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</si>
  <si>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</si>
  <si>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</si>
  <si>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</si>
  <si>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</si>
  <si>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</si>
  <si>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</si>
  <si>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</si>
  <si>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</si>
  <si>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</si>
  <si>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</si>
  <si>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</si>
  <si>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</si>
  <si>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</si>
  <si>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</si>
  <si>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</si>
  <si>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</si>
  <si>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</si>
  <si>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</si>
  <si>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</si>
  <si>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</si>
  <si>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</si>
  <si>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</si>
  <si>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</si>
  <si>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</si>
  <si>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</si>
  <si>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</si>
  <si>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</si>
  <si>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</si>
  <si>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</si>
  <si>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</si>
  <si>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</si>
  <si>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</si>
  <si>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</si>
  <si>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</si>
  <si>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</si>
  <si>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</si>
  <si>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</si>
  <si>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</si>
  <si>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</si>
  <si>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</si>
  <si>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</si>
  <si>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</si>
  <si>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</si>
  <si>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</si>
  <si>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</si>
  <si>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</si>
  <si>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</si>
  <si>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</si>
  <si>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</si>
  <si>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</si>
  <si>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</si>
  <si>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</si>
  <si>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</si>
  <si>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</si>
  <si>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</si>
  <si>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</si>
  <si>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</si>
  <si>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</si>
  <si>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</si>
  <si>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</si>
  <si>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</si>
  <si>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</si>
  <si>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</si>
  <si>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</si>
  <si>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</si>
  <si>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</si>
  <si>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</si>
  <si>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</si>
  <si>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</si>
  <si>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</si>
  <si>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</si>
  <si>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</si>
  <si>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</si>
  <si>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</si>
  <si>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</si>
  <si>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</si>
  <si>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</si>
  <si>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</si>
  <si>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</si>
  <si>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</si>
  <si>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</si>
  <si>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</si>
  <si>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</si>
  <si>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</si>
  <si>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</si>
  <si>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</si>
  <si>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</si>
  <si>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</si>
  <si>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</si>
  <si>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</si>
  <si>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</si>
  <si>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</si>
  <si>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</si>
  <si>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</si>
  <si>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</si>
  <si>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</si>
  <si>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</si>
  <si>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</si>
  <si>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</si>
  <si>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</si>
  <si>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</si>
  <si>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</si>
  <si>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</si>
  <si>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</si>
  <si>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</si>
  <si>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</si>
  <si>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</si>
  <si>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</si>
  <si>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</si>
  <si>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</si>
  <si>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</si>
  <si>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</si>
  <si>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</si>
  <si>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</si>
  <si>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</si>
  <si>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</si>
  <si>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</si>
  <si>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</si>
  <si>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</si>
  <si>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</si>
  <si>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</si>
  <si>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</si>
  <si>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</si>
  <si>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</si>
  <si>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</si>
  <si>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</si>
  <si>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</si>
  <si>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</si>
  <si>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</si>
  <si>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</si>
  <si>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</si>
  <si>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</si>
  <si>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</si>
  <si>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</si>
  <si>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</si>
  <si>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</si>
  <si>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</si>
  <si>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</si>
  <si>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</si>
  <si>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</si>
  <si>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</si>
  <si>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</si>
  <si>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</si>
  <si>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</si>
  <si>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</si>
  <si>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</si>
  <si>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</si>
  <si>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</si>
  <si>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</si>
  <si>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</si>
  <si>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</si>
  <si>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</si>
  <si>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</si>
  <si>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</si>
  <si>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</si>
  <si>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</si>
  <si>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</si>
  <si>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</si>
  <si>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</si>
  <si>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</si>
  <si>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</si>
  <si>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</si>
  <si>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</si>
  <si>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</si>
  <si>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</si>
  <si>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</si>
  <si>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</si>
  <si>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</si>
  <si>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</si>
  <si>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</si>
  <si>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</si>
  <si>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</si>
  <si>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</si>
  <si>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</si>
  <si>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</si>
  <si>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</si>
  <si>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</si>
  <si>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</si>
  <si>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</si>
  <si>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</si>
  <si>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</si>
  <si>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</si>
  <si>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</si>
  <si>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</si>
  <si>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</si>
  <si>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</si>
  <si>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</si>
  <si>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</si>
  <si>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</si>
  <si>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</si>
  <si>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</si>
  <si>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</si>
  <si>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</si>
  <si>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</si>
  <si>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</si>
  <si>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</si>
  <si>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</si>
  <si>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</si>
  <si>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</si>
  <si>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</si>
  <si>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</si>
  <si>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</si>
  <si>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</si>
  <si>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</si>
  <si>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</si>
  <si>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</si>
  <si>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</si>
  <si>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</si>
  <si>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</si>
  <si>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</si>
  <si>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</si>
  <si>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</si>
  <si>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</si>
  <si>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</si>
  <si>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</si>
  <si>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</si>
  <si>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</si>
  <si>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</si>
  <si>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</si>
  <si>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</si>
  <si>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</si>
  <si>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</si>
  <si>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</si>
  <si>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</si>
  <si>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</si>
  <si>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</si>
  <si>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</si>
  <si>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</si>
  <si>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</si>
  <si>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</si>
  <si>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</si>
  <si>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</si>
  <si>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</si>
  <si>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</si>
  <si>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</si>
  <si>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</si>
  <si>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</si>
  <si>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</si>
  <si>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</si>
  <si>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</si>
  <si>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</si>
  <si>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</si>
  <si>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</si>
  <si>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</si>
  <si>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</si>
  <si>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</si>
  <si>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</si>
  <si>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</si>
  <si>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</si>
  <si>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</si>
  <si>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</si>
  <si>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</si>
  <si>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</si>
  <si>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</si>
  <si>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</si>
  <si>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</si>
  <si>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</si>
  <si>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</si>
  <si>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</si>
  <si>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</si>
  <si>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</si>
  <si>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</si>
  <si>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</si>
  <si>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</si>
  <si>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</si>
  <si>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</si>
  <si>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</si>
  <si>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</si>
  <si>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</si>
  <si>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</si>
  <si>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</si>
  <si>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</si>
  <si>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</si>
  <si>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</si>
  <si>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</si>
  <si>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</si>
  <si>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</si>
  <si>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</si>
  <si>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</si>
  <si>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</si>
  <si>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</si>
  <si>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</si>
  <si>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</si>
  <si>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</si>
  <si>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</si>
  <si>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</si>
  <si>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</si>
  <si>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</si>
  <si>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</si>
  <si>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</si>
  <si>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</si>
  <si>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</si>
  <si>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</si>
  <si>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</si>
  <si>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</si>
  <si>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</si>
  <si>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</si>
  <si>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</si>
  <si>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</si>
  <si>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</si>
  <si>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</si>
  <si>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</si>
  <si>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</si>
  <si>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</si>
  <si>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</si>
  <si>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</si>
  <si>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</si>
  <si>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</si>
  <si>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</si>
  <si>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</si>
  <si>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</si>
  <si>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</si>
  <si>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</si>
  <si>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</si>
  <si>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</si>
  <si>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</si>
  <si>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</si>
  <si>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</si>
  <si>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</si>
  <si>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</si>
  <si>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</si>
  <si>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</si>
  <si>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</si>
  <si>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</si>
  <si>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</si>
  <si>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</si>
  <si>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</si>
  <si>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</si>
  <si>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</si>
  <si>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</si>
  <si>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</si>
  <si>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</si>
  <si>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</si>
  <si>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</si>
  <si>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</si>
  <si>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</si>
  <si>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</si>
  <si>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</si>
  <si>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</si>
  <si>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</si>
  <si>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</si>
  <si>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</si>
  <si>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</si>
  <si>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</si>
  <si>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</si>
  <si>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</si>
  <si>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</si>
  <si>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</si>
  <si>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</si>
  <si>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</si>
  <si>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</si>
  <si>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</si>
  <si>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</si>
  <si>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</si>
  <si>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</si>
  <si>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</si>
  <si>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</si>
  <si>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</si>
  <si>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</si>
  <si>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</si>
  <si>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</si>
  <si>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</si>
  <si>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</si>
  <si>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</si>
  <si>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</si>
  <si>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</si>
  <si>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</si>
  <si>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</si>
  <si>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</si>
  <si>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</si>
  <si>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</si>
  <si>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</si>
  <si>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</si>
  <si>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</si>
  <si>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</si>
  <si>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</si>
  <si>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</si>
  <si>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</si>
  <si>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</si>
  <si>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</si>
  <si>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</si>
  <si>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</si>
  <si>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</si>
  <si>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</si>
  <si>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</si>
  <si>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</si>
  <si>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</si>
  <si>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</si>
  <si>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</si>
  <si>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</si>
  <si>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</si>
  <si>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</si>
  <si>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</si>
  <si>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</si>
  <si>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</si>
  <si>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</si>
  <si>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</si>
  <si>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</si>
  <si>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</si>
  <si>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</si>
  <si>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</si>
  <si>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</si>
  <si>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</si>
  <si>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</si>
  <si>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</si>
  <si>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</si>
  <si>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</si>
  <si>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</si>
  <si>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</si>
  <si>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</si>
  <si>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</si>
  <si>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</si>
  <si>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</si>
  <si>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</si>
  <si>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</si>
  <si>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</si>
  <si>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</si>
  <si>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</si>
  <si>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</si>
  <si>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</si>
  <si>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</si>
  <si>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</si>
  <si>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</si>
  <si>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</si>
  <si>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</si>
  <si>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</si>
  <si>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</si>
  <si>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</si>
  <si>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</si>
  <si>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</si>
  <si>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</si>
  <si>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</si>
  <si>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</si>
  <si>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</si>
  <si>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</si>
  <si>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</si>
  <si>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</si>
  <si>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</si>
  <si>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</si>
  <si>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</si>
  <si>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</si>
  <si>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</si>
  <si>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</si>
  <si>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</si>
  <si>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</si>
  <si>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</si>
  <si>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</si>
  <si>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</si>
  <si>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</si>
  <si>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</si>
  <si>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</si>
  <si>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</si>
  <si>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</si>
  <si>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</si>
  <si>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</si>
  <si>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</si>
  <si>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</si>
  <si>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</si>
  <si>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</si>
  <si>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</si>
  <si>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</si>
  <si>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</si>
  <si>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</si>
  <si>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</si>
  <si>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</si>
  <si>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</si>
  <si>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</si>
  <si>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</si>
  <si>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</si>
  <si>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</si>
  <si>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</si>
  <si>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</si>
  <si>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</si>
  <si>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</si>
  <si>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</si>
  <si>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</si>
  <si>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</si>
  <si>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</si>
  <si>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</si>
  <si>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</si>
  <si>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</si>
  <si>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</si>
  <si>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</si>
  <si>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</si>
  <si>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</si>
  <si>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</si>
  <si>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</si>
  <si>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</si>
  <si>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</si>
  <si>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</si>
  <si>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</si>
  <si>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</si>
  <si>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</si>
  <si>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</si>
  <si>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</si>
  <si>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</si>
  <si>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</si>
  <si>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</si>
  <si>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</si>
  <si>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</si>
  <si>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</si>
  <si>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</si>
  <si>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</si>
  <si>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</si>
  <si>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</si>
  <si>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</si>
  <si>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</si>
  <si>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</si>
  <si>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</si>
  <si>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</si>
  <si>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</si>
  <si>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</si>
  <si>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</si>
  <si>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</si>
  <si>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</si>
  <si>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</si>
  <si>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</si>
  <si>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</si>
  <si>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</si>
  <si>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</si>
  <si>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</si>
  <si>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</si>
  <si>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</si>
  <si>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</si>
  <si>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</si>
  <si>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</si>
  <si>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</si>
  <si>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</si>
  <si>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</si>
  <si>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</si>
  <si>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</si>
  <si>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</si>
  <si>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</si>
  <si>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</si>
  <si>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</si>
  <si>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</si>
  <si>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</si>
  <si>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</si>
  <si>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</si>
  <si>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</si>
  <si>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</si>
  <si>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</si>
  <si>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</si>
  <si>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</si>
  <si>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</si>
  <si>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</si>
  <si>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</si>
  <si>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</si>
  <si>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</si>
  <si>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</si>
  <si>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</si>
  <si>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</si>
  <si>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</si>
  <si>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</si>
  <si>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</si>
  <si>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</si>
  <si>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</si>
  <si>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</si>
  <si>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</si>
  <si>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</si>
  <si>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</si>
  <si>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</si>
  <si>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</si>
  <si>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</si>
  <si>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</si>
  <si>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</si>
  <si>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Alpine Energy Limited</t>
  </si>
  <si>
    <t>Albury (ABY)</t>
  </si>
  <si>
    <t>N</t>
  </si>
  <si>
    <t>Bells Pond (BPD)</t>
  </si>
  <si>
    <t>N-1</t>
  </si>
  <si>
    <t>Clandeboye 1 (CD1)</t>
  </si>
  <si>
    <t>Clandeboye 2 (CD2)</t>
  </si>
  <si>
    <t>Cooney's Road (CNR)</t>
  </si>
  <si>
    <t>1.8/0.8/0.6*</t>
  </si>
  <si>
    <t>Fairlie (FLE)</t>
  </si>
  <si>
    <t>Geraldine (GLD)</t>
  </si>
  <si>
    <t>Haldon Lilybank (HLB)</t>
  </si>
  <si>
    <t>Pareora (PAR)</t>
  </si>
  <si>
    <t>Pleasant Point (PLP)</t>
  </si>
  <si>
    <t>Rangitata (RGA)</t>
  </si>
  <si>
    <t>Studholme (STU)</t>
  </si>
  <si>
    <t>Tekapo Village (TEK)</t>
  </si>
  <si>
    <t>Temuka (TMK)</t>
  </si>
  <si>
    <t>Timaru 11/33 kV (TIM)</t>
  </si>
  <si>
    <t>Twizel Village (TVS)</t>
  </si>
  <si>
    <t>Unwin Hut (UHT)</t>
  </si>
  <si>
    <t>-</t>
  </si>
  <si>
    <t>No constraint within +5 years</t>
  </si>
  <si>
    <t>Meets Alpine security standard</t>
  </si>
  <si>
    <t>Transformer</t>
  </si>
  <si>
    <t>Meets Alpine Security standard due to sufficient 11 kV backup</t>
  </si>
  <si>
    <t>Options being assessed to upgrade installed firm capacity</t>
  </si>
  <si>
    <t>Subtransmission circuit</t>
  </si>
  <si>
    <t>Line capacity constraint, sufficient 11 kV backup in place</t>
  </si>
  <si>
    <t>Transpower</t>
  </si>
  <si>
    <t>Transpower two 11 MVA transformers, load shedding/shift required</t>
  </si>
  <si>
    <t>Meets Alpine Security standard</t>
  </si>
  <si>
    <t>AM Policy, AM Strategy</t>
  </si>
  <si>
    <t>AM strategy is available, aligns with AM policy, as well as other policies. Strategic objectives identified and documented.</t>
  </si>
  <si>
    <t>Within the asset management framework (see section 4.1) life cycle strategies for planning, maintenance, operations and delivery are in in draft format.</t>
  </si>
  <si>
    <t>The fourth tier of the asset management framework will detail fleet strategies of all asset types including non-network assets.  Currently parts of this are contained in Chapter 6 of the AMP.</t>
  </si>
  <si>
    <t>We are developing our AMS which includes completing our AMF, and maintenance schedules for all asset types.  When the AMF is completed the AMP will better reflect the life cycle activities of all assets.
Draft fleet strategies for all major asset types have been developed.</t>
  </si>
  <si>
    <t>Since 2005 we have recruited additional staff to ensure that our work plan can be completed.  For example, in 2005 we had one network engineer and eight support staff.  In 2012 we had grown to six network engineers and twelve support staff.  The Board approves unplanned works and notes monthly variances between budgeted and actual expenditure.  
We maintain a competency register for all service providers.
We meet every two weeks with main service providers to measure progress of the workplan wrt physical completion.</t>
  </si>
  <si>
    <t xml:space="preserve">1. H&amp;S Management System includes a section on Reporting and Monitoring, pp. 16-19
2. Emergency Preparedness Plan
3. Network Policy Public Safety Management System
4. Participant Outage Plan, chapter 4
5. Specific documents on the Network Folder for contingency planning
6. AMP, chapter 7
7. Risk Register in the Health and Safety Vault database.
</t>
  </si>
  <si>
    <t>We have a comprehensive Emergency Preparedness Plan in place which supports us to manage the continuity of critical asset management activity in an emergency event.  Our plan is part of our Public Safety Management System which ensures consistency between our policies and strategies around asset management objectives.</t>
  </si>
  <si>
    <t>Every position on our network department structure has newly created or revised position description.  Many of these positions are newly appointed through a rigorous process where skills and experience are matched to the requirements of the various roles.  All candidates are presented with the same technical and soft skill questions and are required to provide real examples from their work history to substantiate or demonstrate their skills.  An evaluation matrix is filled out where scores are awarded for all competency requirements as required in the position description.  An offer is made to the candidate with the highest score, provided the minimum threshold score is met.</t>
  </si>
  <si>
    <t>Our AMP is made available to all staff on our internet and hard copies are distributed to the asset management and engineering teams.  We meet with our contractors each month to discuss the progression of the works programme.  We hold regular shareholder meetings where our asset management programme can be discussed.  Our stakeholder engagement, for consumers tends to be ad hoc.  We will need to improve our communications to better our score.</t>
  </si>
  <si>
    <t>Business cases have been prepared and approved for our EAM system as well as our GIS.  These documents broadly detail the system requirements.  However, after implementation programs to better configure and utilise more functionality will be developed to better support the AMS and asset strategies.</t>
  </si>
  <si>
    <t xml:space="preserve">1. Restructuring has added more staff to GIS team.
2. New GIS BPMs for creating assets and loading job pack data.
3. Job pack process ensures data capture and verification.
4. Implementation of drawing management system.
5. Asset audit project approved to verify, complete and quality controlll data in EAM systems.
</t>
  </si>
  <si>
    <t xml:space="preserve">Data verification, ratification, and cleansing are done continuously and on an ad hoc case-by-case basis.  The implementation of our EAM and new GIS requires the verification of all existing data which will be done as a standalone project in 2018/19.  </t>
  </si>
  <si>
    <t xml:space="preserve">The process of justifying the procurement and evaluation of an EAM system was based on the recommendation, and conducted in association with Deloitte after a review of our ICT systems some years ago.  The evaluation process included site visits to our peers who had already implemented systems.  During these visits functionality as defined and specified by us were demonstrated by the various distribution businesses.
A function of the newly created ICT Manager role is to develop the ICT systems around our AMP requirements based on the process identified by the BPM project.  We are establishing a review process.
</t>
  </si>
  <si>
    <t xml:space="preserve">1. Risk Management Policy and risk matrices as in Appendix A.3
2. Risk management processes identified in Policy.
3. Risk Committee includes directors and meets monthly.
4. Training sessions for all relevant network staff.
</t>
  </si>
  <si>
    <t>We have developed a Risk Management Policy and are in the process of identifying asset related risk across the asset lifecycle.  We are in the process of implementing a risk management framework.</t>
  </si>
  <si>
    <t xml:space="preserve">1. Use external experts to do asbestos in buildings review.
2. Health &amp; Safety Management System, section 3. pp. 30,38
3. Competency Matrix
4. Hazard and Condition Review, Training Needs Analysis with GM-Risk and Safety
5. Senior management job descriptions.
</t>
  </si>
  <si>
    <t>We have early drafts for resourcing, competency and training requirements in place and have plans to progress the drafts.</t>
  </si>
  <si>
    <t xml:space="preserve">1. Health and Safety Management System, pp.10,11
2. Senior Management completes ‘ComplyWith’ questionnaire quarterly.
3. Training and Compliance Manager role description
4. Public Safety Management System, p. 19
5. We have a GM-Commercial &amp; Regulatory to assist with regulatory matters.
</t>
  </si>
  <si>
    <t>We have compiled a compliance register that lists all of our compliance obligations.  These are reviewed on a quarterly, six monthly and annual basis as is most appropriate and we report by exception to our board every quarter.  The register is used as part of the overarching risk management plan that is linked to our asset management practices.  We have yet to fully document our risk and control measures.</t>
  </si>
  <si>
    <t>We have document control measures in place for all of our asset drawings.  And we have established BPMs for the building of new assets.  We are in the process of implementing lifecycle and fleet strategies in our new EAM system.  We are now reviewing our initial BPMs as part of our implementation of the new EAM.
We have developed maintenance schedules based on maintenance strategies for all main maintenance activities.</t>
  </si>
  <si>
    <t>As part of implementing OneEnergy (EAM), we are revising maintenance processes and setting up maintenance schedules based on asset condition, age and reliability data.  As we capture more data, these processes will improve and result in increased benefits.  As part of the new EAM system KPIs will be defined and measured.</t>
  </si>
  <si>
    <t>Condition assessments are predominately paper based records.  There are some gaps in the historical information held.  Our EAM is now in place and a project to verify and improve data quality is planned for 2019 through to 2021.  Once complete we would expect an increase in score.  We are yet to formalise or determine measures to review our processes.</t>
  </si>
  <si>
    <t>Our Emergency Preparedness Plan supports us to respond to emergency situations in an appropriate and timely manner.  The new EAM system that supports the centralisation of documentation will greatly assist us in improving our score in the future.
We have developed a GIS solution to record asset failures during network emergencies that is widely visible throughout the organisation. This is updated in real time as work progresses.</t>
  </si>
  <si>
    <t xml:space="preserve">BPM
EAM 
Scope for Tech 1 AMS
</t>
  </si>
  <si>
    <t>Our EAM has been designed around the review of our previous asset management systems and our present and future requirements.  An audit procedure will be developed once the EAM implementation is completed and all relevant BPM revised.</t>
  </si>
  <si>
    <t>We have processes for routine and preventive inspection, maintenance and performance programmes.  In addition we have a plant fault report database for the capturing and action of all plant related faults that are discovered.  Our investigation processes fully document incidents of asset failures taking note of nonconformities to establish root cause.  
ICAM investigation process implemented and used extensively.</t>
  </si>
  <si>
    <t>Our Risk Management Policy as it relates to the network, focusses on risk levels, what is acceptable or not, and the associated costs.  Justification of projects is based on the level of risk reduction to the company.
We maintain customer complaints register.
Monthly report to board re assets risks.</t>
  </si>
  <si>
    <t xml:space="preserve">1. AMP, section 7.5
2. Emails from and to the EEA, ANA, Sapere Group, Utility Consulting etc. as discussed in user guidance
3.  Reports from PWC, Utility Consulting, Sapere Group, Deloittes
3. EEA conference attendance registers
4. Subscriptions to various publications. 
5. CIGRE &amp; Engineering NZ affiliation and working group participation.
</t>
  </si>
  <si>
    <t xml:space="preserve">We support and encourage all technical staff, especially engineers to attend the annual EEA conference where new technologies and systems are marketed and displayed.  Some vendors also present papers as part of the conference program.  The assistance of Deloitte in the evaluation of EAM systems exposed us to all the recognised systems on the market.  All staff has internet access and we are regularly informed by staff and the industry of new technologies, product/system developments and training courses.  </t>
  </si>
  <si>
    <t>We have implemented an asset management policy as part of the development of our AMF.  All asset managers and teams have been made aware of this policy.</t>
  </si>
  <si>
    <t>We have implemented our EAM system and integrated it with our GIS.  We have set up maintenance schedules for most asset types.
Chapter 4 and 6 of the AMP.</t>
  </si>
  <si>
    <t>Copies of our AMP are available to all intersted parties. Company wide communication is through a mini business unit (MBU) priciple in accordance with lean management practices.  As such all MBUs have interaction and communication with one another.  Business objectives and KPIs are managed through relationship agreements between teams (MBUs).</t>
  </si>
  <si>
    <t>We circulate a copy of our AMP to our principle contractor, shareholders, large consumers, and key staff.  A copy of our AMP is available, at reception and on our website.  We do not, however, meet with large consumers or other smaller contractors;   We leave it to stakeholders to read and interpret the AMP themselves.</t>
  </si>
  <si>
    <t>All asset management related position descriptions details requirements of the role in the asset management process.  All external contracts for major projects are conducted under a standard form of contract, mainly NZ 3910 and in one instance in the past under the NEC3 form of contract. The Master Services Agreement with our in-house service provider details of engagement and delivery.</t>
  </si>
  <si>
    <t>Master Services Agreement with NETcon
Position descriptions of all asset management roles
Standard forms of contract ie. NZ 3910
Delegated authority for expenditure is managed through a policy and implemented via our EAM system</t>
  </si>
  <si>
    <t xml:space="preserve">We involve our main service provider during the planning phase for the upcoming works program.
We have fortnightly progress and planning meetings where we discuss the works program and ensure all relevant teams and departments are informed.
All major projects are priced by our service providers for evaluation before jobs are issued.
All projects and jobs are captured against relevant assets within out EAM system.
We have aMaster Services Agreement with our main service provider (Netcon) re works program delivery.
Business Process Maps are being developed for our new EAM system.
</t>
  </si>
  <si>
    <t xml:space="preserve">1. Detailed position descriptions for the GM-Asset Management and GM-Service Delivery and all direct reports
2. Chapter 2 of our AMP includes detailed discussion of our accountabilities for asset management
3. AEL Organisational Chart
4. BPMs
5. Safety Management System audit reports
6. Board meeting minutes on staffing levels and current / future competency requirements
7. Master Services Agreement with NETcon.
8. Our AMF as detailed in section 4.2 of the AMP.
</t>
  </si>
  <si>
    <t>The roles and responsibilities, selection criteria and review processes for the appointment of members of the asset management team are documented but not reviewed against strategies and objectives. 
Communication is through the MBU process.</t>
  </si>
  <si>
    <t xml:space="preserve">1. Master Services Agreement with NETcon
2. AMP, chapter 2 
3. BPM of HR processes
4. Board reports and meeting minutes discussing budgets, variance analysis, staff structures/requirements, and CAPEX and OPEX spending
</t>
  </si>
  <si>
    <t>Our new asset management and service delivery teams structure and associated position descriptions, our  implementation of EAM, GIS and SCADA systems.  Expansion of our Business Systems team.</t>
  </si>
  <si>
    <t xml:space="preserve">1.Schedule 13 Senior management meeting notes
2. Network meeting notes
3. Job descriptions of senior management
4. Board reports and meeting minutes
5. Master Services Agreement meetings held with NETcon
6. Hard copies of standards manuals
7. TheEAM system contains a schedule of delegated authorities
8. Emergency recovery and disaster response arrangements.
9. Communication through MBUs.
</t>
  </si>
  <si>
    <t xml:space="preserve">Network CAPEX and OPEX are covered as standing agenda items on the fort nightly Network managers’ meetings.
The delivery program is the main agenda item on the Master Services Agreement meetings.
Monthly expenditure is captured in the board report .
</t>
  </si>
  <si>
    <t xml:space="preserve">1. NETcon Master Services Agreement
2. Contracts for delivery in accordance with AS/NZS 3910.
3. TechnologyOne ERP software generate automated reports and documented processes for all asset managegement activities.
4. New connection sign off sheets.
</t>
  </si>
  <si>
    <t>We have a Master Services Agreement with our preferred contractor, NETcon.  The GM-Services Delivery meets regularly with contractors to discuss performance, operational progress and other relevant issues.  
Fortnightly meetings with service providers reviews defects and red tag pole register.</t>
  </si>
  <si>
    <t xml:space="preserve">1. People &amp; Culture team maintains staff training records and a Competency Matrix
2. EEA meeting attendance records
3.People &amp; Culture team plans include HR BPMs.
4. Position descriptions.
5. Draft succession plan/strategy under development.
</t>
  </si>
  <si>
    <t xml:space="preserve">Our asset management and services deklivery teams' structure with line managers and teams focusses on planning, delivery, maintenance and operations, account for the all asset life cycle stages.  The team numbers were based on consultation with our peers and in accordance with the current and medium term workload in our AMP.  </t>
  </si>
  <si>
    <t>1. AEL Network Access Policy chapters 3 and 4.
2. Competency Matrix training plan.
3. Chartered Professional Engineers Act 2002.
4. People &amp; Culture team recods training requirements as part of staff development reviews, for which targeted training is arranged.</t>
  </si>
  <si>
    <t xml:space="preserve">For our contractors we hold a comprehensive database for all staff.  We identify the training requirements by considering the planned work programme and the competencies that the work to be carried out will require.  Enduring competency requirements are linked to our AMPs will be a function of our Master Services Agreement with NETcon.
We have bi-annual development reviews where managers and staff are given the opportunity to discuss and plan training and development for the immediate future.
</t>
  </si>
  <si>
    <t xml:space="preserve">1. AEL Asset Management Policy chapters 3 and 4
2. Competency Matrix Training Records
3. BPM for AEL HR processes
4. NETcon Master Services Agreement
5. The AEL Safety Management System (SMS) audit reports.
6. Personal development plans in place.
7. Position description person requirements and qualifications.
</t>
  </si>
  <si>
    <t xml:space="preserve">1. Asset Management Policy
2. AMP
3. NETcon Master Services Agreement and meetings
4. Senior management job descriptions and meetings.
5. Communication through MBU process and regular meetings.
</t>
  </si>
  <si>
    <t xml:space="preserve">1.Asset Management Framework
2. Asset Management Policy, Strategy and lifecycle strategies.
3. MBU partnership agreements with objectives and KPIs.
</t>
  </si>
  <si>
    <t>We have completed the mapping or our processes under our BPM project.  Copies of all BPMs are available to staff on our intranet.  .  We are continuing to new BPMs to align with our new EAM system.
MBU customer and supplier relationships clearly identified on MBU charts.</t>
  </si>
  <si>
    <t xml:space="preserve">1. Asset attributes identified and documented in GIS and EAM.
2. Approved asset information audit project.
3. Deloittes strategic IT review.
4. Business cases for relevant projects.
5. Commerce Commission information disclosure requirements.
</t>
  </si>
  <si>
    <t xml:space="preserve">1. Appointment of Business Systems Manager
2. Review of the ICT system by Deloittes
3. Business Process Mapping development in new EAM system.
4. Board meetings and minutes.
5. Formalising our Business Systems strategy.
</t>
  </si>
  <si>
    <t xml:space="preserve">1. AMP detailing workplans and projects
2. Load growth Data
3. Engineering design reports 
4. Master Services Agreement held with NETcon.
5. NETcon maintenance schedule
6. We have maintenance/construction standards and drawings for use by contractors.
7. Draft fleet strategies in place for all high value/critical assets.
</t>
  </si>
  <si>
    <t xml:space="preserve">1. We have defined maintenance &amp; inspection plans and schedules.
2. Well defined outage management process.
3. NETcon Master Services Agreement
4.  Fortnightly meetings between NETcon and the AEL Asset Manager
5. Spread sheets outlining the basic maintenance status 
6. Asset commissioning check sheet.
7. Maintenance standards &amp; inspection schedules in EAM.
8. Outage management processes developed and in use.
</t>
  </si>
  <si>
    <t xml:space="preserve">1. AMP, chapter 6.
2. Network Policy: Public Safety Management System, p. 21
3. Asset Management lifecycle strategies.
4. Asset fleet strategies
5. Fortnightly meetings between NETcon and the AEL Asset Lifecycle Manager.
6. NETcon spread sheets outlining basic maintenance status. 
</t>
  </si>
  <si>
    <t xml:space="preserve">1. Asset Management Policy, chapter 7
2. Defects register and action discussed at fortnightly contractors meeting.
3. AEL Emergency Preparedness Plan, chapter 2 &amp; 3
4. Health &amp; Safety Management System, p. 11
5. Participant Outage Plan, chapter 3.1
6. Position descriptions of Senior Management
7. Risk management policy.
8. Communication through MBUs.
</t>
  </si>
  <si>
    <t xml:space="preserve">1. Health &amp; Safety Management System, section 2, p. 16
2. AEL Emergency Preparedness Plan, chapter 2
3. Hazard and Incident Report form
4. NETcon Master Services Agreement
5. Fortnightly meetings between NETcon and AEL.
6. Defect reporting and actions as well as red tag pole reporting and mitigation.
</t>
  </si>
  <si>
    <t xml:space="preserve">1. AMP appendix A.3
2. Staff hire; IT Manager and Network Manager, including position descriptions.
3. Acquisition of the Vault Health and Safety Data Base
4. Business Process Mapping for procurement, storage, installation of assets in EAM.
5. Risk management policy
6. We have developed rate cards for all major types of work activities on our network.  These arte cards have been independantly assessed as market aligned.
</t>
  </si>
  <si>
    <t>Old Man Rage (OMR)</t>
  </si>
  <si>
    <t>Balmoral sub decommissioned in 2019</t>
  </si>
  <si>
    <t>T1 installed FY18/19, T2 to be upgraded to provide N-1 security of supply</t>
  </si>
  <si>
    <t>Upgrade transformers to restore N-1 security of supply</t>
  </si>
  <si>
    <t>transformer to be replaced with a 15/9 MVA in 2021 due to end of life consideration</t>
  </si>
  <si>
    <t>Upgrade of transformer and the TEK substation option of constructing a "twin" substation to provide N-1 security of supply</t>
  </si>
  <si>
    <t>SCADA and Comms</t>
  </si>
  <si>
    <t>Low Charge</t>
  </si>
  <si>
    <t>Low Uncontrolled</t>
  </si>
  <si>
    <t>015</t>
  </si>
  <si>
    <t>015 Uncontrolled</t>
  </si>
  <si>
    <t>360</t>
  </si>
  <si>
    <t>360 Uncontrolled</t>
  </si>
  <si>
    <t>Assessed</t>
  </si>
  <si>
    <t>TOU 400V</t>
  </si>
  <si>
    <t>TOU 11kV</t>
  </si>
  <si>
    <t>IND</t>
  </si>
  <si>
    <t>Softwood pole replacements</t>
  </si>
  <si>
    <t>Reclosers, automation &amp; RMUs</t>
  </si>
  <si>
    <t>Zone sub arc flash &amp; ventilation</t>
  </si>
  <si>
    <t>AMG circuit breaker</t>
  </si>
  <si>
    <t>Overhead to underground</t>
  </si>
  <si>
    <t>Low user charge</t>
  </si>
  <si>
    <t>15</t>
  </si>
  <si>
    <t>TOU 400 V</t>
  </si>
  <si>
    <t>Property</t>
  </si>
  <si>
    <t>IT</t>
  </si>
  <si>
    <t>Equipment</t>
  </si>
  <si>
    <t>Vehicles</t>
  </si>
  <si>
    <t>New ABS &amp; automated devices</t>
  </si>
  <si>
    <t>New RMUs</t>
  </si>
  <si>
    <t>New Reclosers</t>
  </si>
  <si>
    <t>New Comms site</t>
  </si>
  <si>
    <t>AMG upgrade</t>
  </si>
  <si>
    <t>SCADA pole top automation</t>
  </si>
  <si>
    <t>2021 Estimate</t>
  </si>
  <si>
    <t xml:space="preserve"> 1 April 2021 – 31 March 2031</t>
  </si>
  <si>
    <t>for year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</si>
</sst>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7"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465926084170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336">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pplyAlignment="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73"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25" fillId="0" borderId="0" xfId="7" applyFill="1" applyBorder="1"/>
    <xf numFmtId="0" fontId="0" fillId="0" borderId="0" xfId="0" applyFill="1" applyBorder="1">
      <alignment horizontal="right"/>
    </xf>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9"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29" fillId="5" borderId="0" xfId="15" applyBorder="1" applyAlignment="1">
      <alignment vertical="top"/>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7" fillId="5" borderId="3" xfId="12" applyBorder="1" applyAlignment="1">
      <alignment horizontal="left" indent="1"/>
    </xf>
    <xf numFmtId="0" fontId="6" fillId="5" borderId="0" xfId="14" applyFont="1" applyBorder="1"/>
    <xf numFmtId="0" fontId="29" fillId="5" borderId="3" xfId="15" applyBorder="1" applyAlignment="1">
      <alignment vertical="top" wrapText="1"/>
    </xf>
    <xf numFmtId="0" fontId="6" fillId="0" borderId="0" xfId="14" applyFont="1" applyFill="1" applyBorder="1"/>
    <xf numFmtId="0" fontId="29" fillId="0" borderId="0" xfId="15" applyFill="1" applyBorder="1" applyAlignment="1">
      <alignment vertical="top" wrapText="1"/>
    </xf>
    <xf numFmtId="0" fontId="36" fillId="4" borderId="1" xfId="28" applyFont="1" applyBorder="1" applyAlignment="1">
      <alignment vertical="top" wrapText="1"/>
    </xf>
    <xf numFmtId="0" fontId="37" fillId="4" borderId="1" xfId="26" applyFont="1" applyBorder="1">
      <alignment horizontal="center" vertical="center" wrapText="1"/>
    </xf>
    <xf numFmtId="0" fontId="38" fillId="4" borderId="8" xfId="7" applyFont="1" applyBorder="1"/>
    <xf numFmtId="0" fontId="38" fillId="0" borderId="0" xfId="7" applyFont="1" applyFill="1" applyBorder="1"/>
    <xf numFmtId="0" fontId="37" fillId="0" borderId="0" xfId="26" applyFont="1" applyFill="1" applyBorder="1">
      <alignment horizontal="center" vertical="center" wrapText="1"/>
    </xf>
    <xf numFmtId="0" fontId="36" fillId="4" borderId="8" xfId="7" applyFont="1" applyBorder="1"/>
    <xf numFmtId="0" fontId="36" fillId="0" borderId="0" xfId="7" applyFont="1" applyFill="1" applyBorder="1"/>
    <xf numFmtId="0" fontId="36" fillId="4" borderId="1" xfId="27" applyFont="1" applyBorder="1" applyAlignment="1">
      <alignment horizontal="center" vertical="top" wrapText="1"/>
    </xf>
    <xf numFmtId="0" fontId="39" fillId="0" borderId="0" xfId="0" applyFont="1" applyBorder="1">
      <alignment horizontal="right"/>
    </xf>
    <xf numFmtId="0" fontId="36" fillId="4" borderId="16" xfId="7"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6" fillId="5" borderId="0" xfId="14" applyFont="1" applyBorder="1"/>
    <xf numFmtId="0" fontId="27" fillId="5" borderId="3" xfId="12" applyBorder="1" applyAlignment="1">
      <alignment horizontal="left" indent="1"/>
    </xf>
    <xf numFmtId="0" fontId="37" fillId="4" borderId="1" xfId="26" applyFont="1" applyBorder="1">
      <alignment horizontal="center" vertical="center" wrapText="1"/>
    </xf>
    <xf numFmtId="0" fontId="36" fillId="4" borderId="0" xfId="7" applyFont="1" applyBorder="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74" fontId="25" fillId="4" borderId="0" xfId="7" applyNumberFormat="1" applyFont="1" applyBorder="1"/>
    <xf numFmtId="0" fontId="33" fillId="4" borderId="0" xfId="20" applyFont="1" applyBorder="1" applyAlignment="1"/>
    <xf numFmtId="174"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73" fontId="42"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73"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164"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73"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5" fontId="24" fillId="0" borderId="1" xfId="6" applyNumberFormat="1">
      <protection locked="0"/>
    </xf>
    <xf numFmtId="175" fontId="4" fillId="4" borderId="4" xfId="22" applyNumberFormat="1" applyFont="1" applyBorder="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Alignment="1" applyProtection="1">
      <alignment horizontal="right"/>
    </xf>
    <xf numFmtId="175" fontId="25" fillId="4" borderId="22" xfId="3" applyNumberFormat="1" applyFont="1" applyBorder="1" applyAlignment="1" applyProtection="1">
      <alignment horizontal="right"/>
    </xf>
    <xf numFmtId="175" fontId="25" fillId="4" borderId="23" xfId="3" applyNumberFormat="1" applyFont="1" applyBorder="1" applyAlignment="1" applyProtection="1">
      <alignment horizontal="right"/>
    </xf>
    <xf numFmtId="175" fontId="4" fillId="4" borderId="4" xfId="22" applyNumberFormat="1" applyFont="1" applyAlignment="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44" fillId="0" borderId="1" xfId="6" applyFont="1" applyAlignment="1">
      <alignment vertical="top" wrapText="1"/>
      <protection locked="0"/>
    </xf>
    <xf numFmtId="0" fontId="44"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37" fillId="4" borderId="1" xfId="26" applyFont="1" applyBorder="1">
      <alignment horizontal="center" vertical="center" wrapText="1"/>
    </xf>
    <xf numFmtId="0" fontId="25" fillId="4" borderId="26" xfId="7" applyBorder="1" applyAlignment="1">
      <alignment horizontal="left" vertical="top" wrapText="1"/>
    </xf>
    <xf numFmtId="0" fontId="36" fillId="4" borderId="1" xfId="28" applyFont="1" applyBorder="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25" fillId="4" borderId="0" xfId="7" applyAlignment="1">
      <alignment wrapText="1"/>
    </xf>
    <xf numFmtId="175" fontId="24" fillId="0" borderId="1" xfId="6" applyNumberFormat="1">
      <protection locked="0"/>
    </xf>
    <xf numFmtId="175" fontId="24" fillId="0" borderId="1" xfId="6" applyNumberFormat="1">
      <protection locked="0"/>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3" fillId="37" borderId="0" xfId="17" applyFont="1" applyFill="1" applyAlignment="1">
      <alignment vertical="top" wrapText="1"/>
    </xf>
    <xf numFmtId="0" fontId="0" fillId="37" borderId="0" xfId="0" applyFill="1" applyBorder="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64"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62"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42"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0" fillId="0" borderId="0" xfId="0">
      <alignment horizontal="right"/>
    </xf>
    <xf numFmtId="0" fontId="33" fillId="4" borderId="0" xfId="21" applyFont="1" applyBorder="1" applyAlignment="1">
      <alignment horizontal="center" vertical="center" wrapText="1"/>
    </xf>
    <xf numFmtId="0" fontId="33" fillId="4" borderId="0" xfId="21" applyFont="1" applyBorder="1">
      <alignment horizontal="center" wrapText="1"/>
    </xf>
    <xf numFmtId="0" fontId="65" fillId="37" borderId="0" xfId="0" applyFont="1" applyFill="1" applyBorder="1" applyAlignment="1">
      <alignment horizontal="centerContinuous"/>
    </xf>
    <xf numFmtId="0" fontId="66" fillId="37" borderId="3" xfId="0" applyFont="1" applyFill="1" applyBorder="1" applyAlignment="1">
      <alignment horizontal="centerContinuous"/>
    </xf>
    <xf numFmtId="0" fontId="0" fillId="37" borderId="0" xfId="0" applyFont="1" applyFill="1" applyBorder="1" applyAlignment="1">
      <alignment vertical="top" wrapText="1"/>
    </xf>
    <xf numFmtId="0" fontId="42" fillId="4" borderId="0" xfId="21" applyFont="1" applyFill="1" applyBorder="1" applyAlignment="1">
      <alignment horizontal="center" vertical="center" wrapText="1"/>
    </xf>
    <xf numFmtId="180" fontId="24" fillId="38" borderId="1" xfId="6" applyNumberFormat="1" applyFill="1">
      <protection locked="0"/>
    </xf>
    <xf numFmtId="0" fontId="24" fillId="38" borderId="1" xfId="6" applyNumberFormat="1" applyFill="1">
      <protection locked="0"/>
    </xf>
    <xf numFmtId="1" fontId="24" fillId="0" borderId="1" xfId="6" applyNumberFormat="1">
      <protection locked="0"/>
    </xf>
    <xf numFmtId="0" fontId="44" fillId="0" borderId="1" xfId="6" applyFont="1" applyAlignment="1" applyProtection="1">
      <alignment vertical="top" wrapText="1"/>
      <protection locked="0"/>
    </xf>
    <xf numFmtId="0" fontId="25" fillId="4" borderId="0" xfId="29" applyFont="1" applyBorder="1">
      <alignment horizontal="left"/>
    </xf>
    <xf numFmtId="0" fontId="0" fillId="0" borderId="0" xfId="0">
      <alignment horizontal="right"/>
    </xf>
    <xf numFmtId="180" fontId="24" fillId="0" borderId="1" xfId="6" applyNumberFormat="1" applyFill="1">
      <protection locked="0"/>
    </xf>
    <xf numFmtId="0" fontId="25" fillId="4" borderId="0" xfId="29" applyFont="1" applyBorder="1">
      <alignment horizontal="left"/>
    </xf>
    <xf numFmtId="0" fontId="0" fillId="0" borderId="0" xfId="0">
      <alignment horizontal="right"/>
    </xf>
    <xf numFmtId="175" fontId="24" fillId="0" borderId="1" xfId="6" applyNumberFormat="1" applyProtection="1">
      <protection locked="0"/>
    </xf>
    <xf numFmtId="0" fontId="24" fillId="0" borderId="1" xfId="6" quotePrefix="1" applyAlignment="1">
      <alignment wrapText="1"/>
      <protection locked="0"/>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9"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 2" xfId="79"/>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4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election activeCell="A2" sqref="A2"/>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273"/>
      <c r="B1" s="274"/>
      <c r="C1" s="274"/>
      <c r="D1" s="275"/>
    </row>
    <row r="2" spans="1:4" ht="236.25" customHeight="1" x14ac:dyDescent="0.2">
      <c r="A2" s="258"/>
      <c r="B2" s="260"/>
      <c r="C2" s="260"/>
      <c r="D2" s="261"/>
    </row>
    <row r="3" spans="1:4" ht="23.25" x14ac:dyDescent="0.35">
      <c r="A3" s="276" t="s">
        <v>9</v>
      </c>
      <c r="B3" s="277"/>
      <c r="C3" s="277"/>
      <c r="D3" s="278"/>
    </row>
    <row r="4" spans="1:4" ht="27.75" customHeight="1" x14ac:dyDescent="0.35">
      <c r="A4" s="276" t="s">
        <v>552</v>
      </c>
      <c r="B4" s="277"/>
      <c r="C4" s="277"/>
      <c r="D4" s="278"/>
    </row>
    <row r="5" spans="1:4" ht="27.75" customHeight="1" x14ac:dyDescent="0.35">
      <c r="A5" s="276" t="s">
        <v>0</v>
      </c>
      <c r="B5" s="277"/>
      <c r="C5" s="277"/>
      <c r="D5" s="278"/>
    </row>
    <row r="6" spans="1:4" ht="21" x14ac:dyDescent="0.35">
      <c r="A6" s="279" t="s">
        <v>564</v>
      </c>
      <c r="B6" s="277"/>
      <c r="C6" s="277"/>
      <c r="D6" s="278"/>
    </row>
    <row r="7" spans="1:4" ht="60" customHeight="1" x14ac:dyDescent="0.2">
      <c r="A7" s="280"/>
      <c r="B7" s="277"/>
      <c r="C7" s="277"/>
      <c r="D7" s="278"/>
    </row>
    <row r="8" spans="1:4" ht="15" customHeight="1" x14ac:dyDescent="0.2">
      <c r="A8" s="258"/>
      <c r="B8" s="286" t="s">
        <v>7</v>
      </c>
      <c r="C8" s="50" t="s">
        <v>603</v>
      </c>
      <c r="D8" s="287"/>
    </row>
    <row r="9" spans="1:4" ht="3" customHeight="1" x14ac:dyDescent="0.2">
      <c r="A9" s="258"/>
      <c r="B9" s="260"/>
      <c r="C9" s="260"/>
      <c r="D9" s="261"/>
    </row>
    <row r="10" spans="1:4" ht="15" customHeight="1" x14ac:dyDescent="0.2">
      <c r="A10" s="258"/>
      <c r="B10" s="286" t="s">
        <v>8</v>
      </c>
      <c r="C10" s="49">
        <v>44286</v>
      </c>
      <c r="D10" s="261"/>
    </row>
    <row r="11" spans="1:4" ht="3" customHeight="1" x14ac:dyDescent="0.2">
      <c r="A11" s="258"/>
      <c r="B11" s="260"/>
      <c r="C11" s="288"/>
      <c r="D11" s="261"/>
    </row>
    <row r="12" spans="1:4" ht="15" customHeight="1" x14ac:dyDescent="0.2">
      <c r="A12" s="258"/>
      <c r="B12" s="286" t="s">
        <v>556</v>
      </c>
      <c r="C12" s="49">
        <v>44287</v>
      </c>
      <c r="D12" s="261"/>
    </row>
    <row r="13" spans="1:4" ht="15" customHeight="1" x14ac:dyDescent="0.2">
      <c r="A13" s="258"/>
      <c r="B13" s="263"/>
      <c r="C13" s="263"/>
      <c r="D13" s="261"/>
    </row>
    <row r="14" spans="1:4" ht="15" customHeight="1" x14ac:dyDescent="0.2">
      <c r="A14" s="258"/>
      <c r="B14" s="263"/>
      <c r="C14" s="263"/>
      <c r="D14" s="278"/>
    </row>
    <row r="15" spans="1:4" ht="15" customHeight="1" x14ac:dyDescent="0.2">
      <c r="A15" s="281" t="s">
        <v>557</v>
      </c>
      <c r="B15" s="282"/>
      <c r="C15" s="277"/>
      <c r="D15" s="278"/>
    </row>
    <row r="16" spans="1:4" x14ac:dyDescent="0.2">
      <c r="A16" s="294" t="s">
        <v>601</v>
      </c>
      <c r="B16" s="293"/>
      <c r="C16" s="293"/>
      <c r="D16" s="278"/>
    </row>
    <row r="17" spans="1:4" ht="39.950000000000003" customHeight="1" x14ac:dyDescent="0.2">
      <c r="A17" s="283"/>
      <c r="B17" s="284"/>
      <c r="C17" s="284"/>
      <c r="D17" s="285"/>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80" zoomScaleNormal="100" zoomScaleSheetLayoutView="80" workbookViewId="0">
      <selection activeCell="E93" sqref="E93"/>
    </sheetView>
  </sheetViews>
  <sheetFormatPr defaultColWidth="9.140625" defaultRowHeight="12.75" x14ac:dyDescent="0.2"/>
  <cols>
    <col min="1" max="1" width="18.7109375" style="15" customWidth="1"/>
    <col min="2" max="2" width="17.85546875" style="15" customWidth="1"/>
    <col min="3" max="3" width="31.7109375" style="15" customWidth="1"/>
    <col min="4" max="4" width="8.5703125" customWidth="1"/>
    <col min="5" max="5" width="53" customWidth="1"/>
    <col min="6" max="6" width="68.28515625" customWidth="1"/>
    <col min="7" max="9" width="52.7109375" hidden="1" customWidth="1"/>
    <col min="10" max="10" width="2.7109375" style="88" customWidth="1"/>
    <col min="11" max="11" width="3.7109375" style="61" customWidth="1"/>
    <col min="12" max="12" width="19.42578125" style="88" customWidth="1"/>
    <col min="13" max="13" width="17.85546875" style="88" customWidth="1"/>
    <col min="14" max="14" width="31.7109375" style="88" customWidth="1"/>
    <col min="15" max="19" width="38.7109375" customWidth="1"/>
    <col min="20" max="20" width="2.7109375" customWidth="1"/>
    <col min="21" max="16384" width="9.140625" style="9"/>
  </cols>
  <sheetData>
    <row r="1" spans="1:20" ht="15" customHeight="1" x14ac:dyDescent="0.2">
      <c r="A1" s="31"/>
      <c r="B1" s="32"/>
      <c r="C1" s="32"/>
      <c r="D1" s="32"/>
      <c r="E1" s="32"/>
      <c r="F1" s="32"/>
      <c r="G1" s="32"/>
      <c r="H1" s="32"/>
      <c r="I1" s="32"/>
      <c r="J1" s="33"/>
      <c r="K1" s="96"/>
      <c r="L1" s="31"/>
      <c r="M1" s="32"/>
      <c r="N1" s="32"/>
      <c r="O1" s="32"/>
      <c r="P1" s="32"/>
      <c r="Q1" s="32"/>
      <c r="R1" s="32"/>
      <c r="S1" s="32"/>
      <c r="T1" s="33"/>
    </row>
    <row r="2" spans="1:20" ht="18" customHeight="1" x14ac:dyDescent="0.3">
      <c r="A2" s="34"/>
      <c r="B2" s="112"/>
      <c r="C2" s="112"/>
      <c r="D2" s="112"/>
      <c r="E2" s="112"/>
      <c r="F2" s="112"/>
      <c r="G2" s="45" t="s">
        <v>7</v>
      </c>
      <c r="H2" s="332" t="str">
        <f>IF(NOT(ISBLANK(CoverSheet!$C$8)),CoverSheet!$C$8,"")</f>
        <v>Alpine Energy Limited</v>
      </c>
      <c r="I2" s="333"/>
      <c r="J2" s="26"/>
      <c r="K2" s="96"/>
      <c r="L2" s="34"/>
      <c r="M2" s="112"/>
      <c r="N2" s="112"/>
      <c r="O2" s="112"/>
      <c r="P2" s="112"/>
      <c r="Q2" s="45" t="s">
        <v>7</v>
      </c>
      <c r="R2" s="332" t="str">
        <f>IF(NOT(ISBLANK(CoverSheet!$C$8)),CoverSheet!$C$8,"")</f>
        <v>Alpine Energy Limited</v>
      </c>
      <c r="S2" s="333"/>
      <c r="T2" s="26"/>
    </row>
    <row r="3" spans="1:20" ht="18" customHeight="1" x14ac:dyDescent="0.25">
      <c r="A3" s="34"/>
      <c r="B3" s="112"/>
      <c r="C3" s="112"/>
      <c r="D3" s="112"/>
      <c r="E3" s="112"/>
      <c r="F3" s="112"/>
      <c r="G3" s="45" t="s">
        <v>234</v>
      </c>
      <c r="H3" s="330" t="str">
        <f>IF(ISNUMBER(CoverSheet!$C$12),TEXT(CoverSheet!$C$12,"_([$-1409]d mmmm yyyy;_(@")&amp;" –"&amp;TEXT(DATE(YEAR(CoverSheet!$C$12)+10,MONTH(CoverSheet!$C$12),DAY(CoverSheet!$C$12)-1),"_([$-1409]d mmmm yyyy;_(@"),"")</f>
        <v xml:space="preserve"> 1 April 2021 – 31 March 2031</v>
      </c>
      <c r="I3" s="331"/>
      <c r="J3" s="26"/>
      <c r="K3" s="96"/>
      <c r="L3" s="34"/>
      <c r="M3" s="112"/>
      <c r="N3" s="112"/>
      <c r="O3" s="112"/>
      <c r="P3" s="112"/>
      <c r="Q3" s="45" t="s">
        <v>234</v>
      </c>
      <c r="R3" s="330" t="str">
        <f>IF(ISNUMBER(CoverSheet!$C$12),TEXT(CoverSheet!$C$12,"_([$-1409]d mmmm yyyy;_(@")&amp;" –"&amp;TEXT(DATE(YEAR(CoverSheet!$C$12)+10,MONTH(CoverSheet!$C$12),DAY(CoverSheet!$C$12)-1),"_([$-1409]d mmmm yyyy;_(@"),"")</f>
        <v xml:space="preserve"> 1 April 2021 – 31 March 2031</v>
      </c>
      <c r="S3" s="331"/>
      <c r="T3" s="26"/>
    </row>
    <row r="4" spans="1:20" ht="18" customHeight="1" x14ac:dyDescent="0.35">
      <c r="A4" s="89"/>
      <c r="B4" s="112"/>
      <c r="C4" s="112"/>
      <c r="D4" s="112"/>
      <c r="E4" s="112"/>
      <c r="F4" s="112"/>
      <c r="G4" s="45" t="s">
        <v>233</v>
      </c>
      <c r="H4" s="334"/>
      <c r="I4" s="335"/>
      <c r="J4" s="26"/>
      <c r="K4" s="96"/>
      <c r="L4" s="89"/>
      <c r="M4" s="112"/>
      <c r="N4" s="112"/>
      <c r="O4" s="112"/>
      <c r="P4" s="112"/>
      <c r="Q4" s="45" t="s">
        <v>233</v>
      </c>
      <c r="R4" s="330" t="str">
        <f>IF(ISBLANK($H$4),"",$H$4)</f>
        <v/>
      </c>
      <c r="S4" s="331"/>
      <c r="T4" s="26"/>
    </row>
    <row r="5" spans="1:20" s="62" customFormat="1" ht="21" x14ac:dyDescent="0.35">
      <c r="A5" s="113" t="s">
        <v>445</v>
      </c>
      <c r="B5" s="112"/>
      <c r="C5" s="112"/>
      <c r="D5" s="112"/>
      <c r="E5" s="112"/>
      <c r="F5" s="112"/>
      <c r="G5" s="45"/>
      <c r="H5" s="45"/>
      <c r="I5" s="45"/>
      <c r="J5" s="26"/>
      <c r="K5" s="96"/>
      <c r="L5" s="113" t="s">
        <v>509</v>
      </c>
      <c r="M5" s="112"/>
      <c r="N5" s="112"/>
      <c r="O5" s="112"/>
      <c r="P5" s="112"/>
      <c r="Q5" s="112"/>
      <c r="R5" s="112"/>
      <c r="S5" s="45"/>
      <c r="T5" s="26"/>
    </row>
    <row r="6" spans="1:20" s="18" customFormat="1" ht="21" customHeight="1" x14ac:dyDescent="0.2">
      <c r="A6" s="328" t="s">
        <v>444</v>
      </c>
      <c r="B6" s="329"/>
      <c r="C6" s="329"/>
      <c r="D6" s="329"/>
      <c r="E6" s="329"/>
      <c r="F6" s="329"/>
      <c r="G6" s="85"/>
      <c r="H6" s="85"/>
      <c r="I6" s="85"/>
      <c r="J6" s="46"/>
      <c r="K6" s="97"/>
      <c r="L6" s="95"/>
      <c r="M6" s="42"/>
      <c r="N6" s="42"/>
      <c r="O6" s="42"/>
      <c r="P6" s="42"/>
      <c r="Q6" s="42"/>
      <c r="R6" s="42"/>
      <c r="S6" s="42"/>
      <c r="T6" s="46"/>
    </row>
    <row r="7" spans="1:20" s="102" customFormat="1" ht="15" customHeight="1" x14ac:dyDescent="0.25">
      <c r="A7" s="114" t="s">
        <v>213</v>
      </c>
      <c r="B7" s="114" t="s">
        <v>81</v>
      </c>
      <c r="C7" s="218" t="s">
        <v>82</v>
      </c>
      <c r="D7" s="114" t="s">
        <v>91</v>
      </c>
      <c r="E7" s="114" t="s">
        <v>212</v>
      </c>
      <c r="F7" s="114" t="s">
        <v>90</v>
      </c>
      <c r="G7" s="114" t="s">
        <v>88</v>
      </c>
      <c r="H7" s="114" t="s">
        <v>89</v>
      </c>
      <c r="I7" s="114" t="s">
        <v>188</v>
      </c>
      <c r="J7" s="100"/>
      <c r="K7" s="101"/>
      <c r="L7" s="114" t="s">
        <v>213</v>
      </c>
      <c r="M7" s="114" t="s">
        <v>81</v>
      </c>
      <c r="N7" s="217" t="s">
        <v>82</v>
      </c>
      <c r="O7" s="114" t="s">
        <v>83</v>
      </c>
      <c r="P7" s="114" t="s">
        <v>84</v>
      </c>
      <c r="Q7" s="114" t="s">
        <v>85</v>
      </c>
      <c r="R7" s="114" t="s">
        <v>86</v>
      </c>
      <c r="S7" s="114" t="s">
        <v>87</v>
      </c>
      <c r="T7" s="100"/>
    </row>
    <row r="8" spans="1:20" s="106" customFormat="1" ht="66.75" customHeight="1" x14ac:dyDescent="0.25">
      <c r="A8" s="105">
        <v>3</v>
      </c>
      <c r="B8" s="98" t="s">
        <v>92</v>
      </c>
      <c r="C8" s="220" t="s">
        <v>93</v>
      </c>
      <c r="D8" s="228">
        <v>3</v>
      </c>
      <c r="E8" s="210" t="s">
        <v>92</v>
      </c>
      <c r="F8" s="209" t="s">
        <v>665</v>
      </c>
      <c r="G8" s="98" t="s">
        <v>427</v>
      </c>
      <c r="H8" s="98" t="s">
        <v>95</v>
      </c>
      <c r="I8" s="98" t="s">
        <v>192</v>
      </c>
      <c r="J8" s="103"/>
      <c r="K8" s="104"/>
      <c r="L8" s="105">
        <v>3</v>
      </c>
      <c r="M8" s="98" t="s">
        <v>92</v>
      </c>
      <c r="N8" s="216" t="s">
        <v>93</v>
      </c>
      <c r="O8" s="98" t="s">
        <v>189</v>
      </c>
      <c r="P8" s="98" t="s">
        <v>190</v>
      </c>
      <c r="Q8" s="98" t="s">
        <v>191</v>
      </c>
      <c r="R8" s="98" t="s">
        <v>94</v>
      </c>
      <c r="S8" s="98" t="s">
        <v>229</v>
      </c>
      <c r="T8" s="103"/>
    </row>
    <row r="9" spans="1:20" s="106" customFormat="1" ht="114.75" customHeight="1" x14ac:dyDescent="0.25">
      <c r="A9" s="105">
        <v>10</v>
      </c>
      <c r="B9" s="98" t="s">
        <v>300</v>
      </c>
      <c r="C9" s="220" t="s">
        <v>301</v>
      </c>
      <c r="D9" s="228">
        <v>2</v>
      </c>
      <c r="E9" s="209" t="s">
        <v>635</v>
      </c>
      <c r="F9" s="209" t="s">
        <v>636</v>
      </c>
      <c r="G9" s="98" t="s">
        <v>428</v>
      </c>
      <c r="H9" s="98" t="s">
        <v>306</v>
      </c>
      <c r="I9" s="98" t="s">
        <v>307</v>
      </c>
      <c r="J9" s="103"/>
      <c r="K9" s="104"/>
      <c r="L9" s="105">
        <v>10</v>
      </c>
      <c r="M9" s="98" t="s">
        <v>300</v>
      </c>
      <c r="N9" s="216" t="s">
        <v>301</v>
      </c>
      <c r="O9" s="98" t="s">
        <v>302</v>
      </c>
      <c r="P9" s="98" t="s">
        <v>303</v>
      </c>
      <c r="Q9" s="98" t="s">
        <v>304</v>
      </c>
      <c r="R9" s="98" t="s">
        <v>305</v>
      </c>
      <c r="S9" s="98" t="s">
        <v>229</v>
      </c>
      <c r="T9" s="103"/>
    </row>
    <row r="10" spans="1:20" s="106" customFormat="1" ht="117" customHeight="1" x14ac:dyDescent="0.25">
      <c r="A10" s="105">
        <v>11</v>
      </c>
      <c r="B10" s="98" t="s">
        <v>300</v>
      </c>
      <c r="C10" s="220" t="s">
        <v>308</v>
      </c>
      <c r="D10" s="228">
        <v>2</v>
      </c>
      <c r="E10" s="209" t="s">
        <v>637</v>
      </c>
      <c r="F10" s="209" t="s">
        <v>638</v>
      </c>
      <c r="G10" s="98" t="s">
        <v>429</v>
      </c>
      <c r="H10" s="98" t="s">
        <v>313</v>
      </c>
      <c r="I10" s="98" t="s">
        <v>314</v>
      </c>
      <c r="J10" s="103"/>
      <c r="K10" s="104"/>
      <c r="L10" s="105">
        <v>11</v>
      </c>
      <c r="M10" s="98" t="s">
        <v>300</v>
      </c>
      <c r="N10" s="216" t="s">
        <v>308</v>
      </c>
      <c r="O10" s="98" t="s">
        <v>309</v>
      </c>
      <c r="P10" s="98" t="s">
        <v>310</v>
      </c>
      <c r="Q10" s="98" t="s">
        <v>311</v>
      </c>
      <c r="R10" s="98" t="s">
        <v>312</v>
      </c>
      <c r="S10" s="98" t="s">
        <v>229</v>
      </c>
      <c r="T10" s="103"/>
    </row>
    <row r="11" spans="1:20" s="106" customFormat="1" ht="100.5" customHeight="1" x14ac:dyDescent="0.25">
      <c r="A11" s="105">
        <v>26</v>
      </c>
      <c r="B11" s="98" t="s">
        <v>214</v>
      </c>
      <c r="C11" s="220" t="s">
        <v>216</v>
      </c>
      <c r="D11" s="228">
        <v>3</v>
      </c>
      <c r="E11" s="209" t="s">
        <v>666</v>
      </c>
      <c r="F11" s="209" t="s">
        <v>639</v>
      </c>
      <c r="G11" s="98" t="s">
        <v>97</v>
      </c>
      <c r="H11" s="98" t="s">
        <v>98</v>
      </c>
      <c r="I11" s="98" t="s">
        <v>194</v>
      </c>
      <c r="J11" s="107"/>
      <c r="K11" s="104"/>
      <c r="L11" s="105">
        <v>26</v>
      </c>
      <c r="M11" s="98" t="s">
        <v>214</v>
      </c>
      <c r="N11" s="216" t="s">
        <v>216</v>
      </c>
      <c r="O11" s="98" t="s">
        <v>193</v>
      </c>
      <c r="P11" s="98" t="s">
        <v>223</v>
      </c>
      <c r="Q11" s="98" t="s">
        <v>219</v>
      </c>
      <c r="R11" s="98" t="s">
        <v>220</v>
      </c>
      <c r="S11" s="98" t="s">
        <v>229</v>
      </c>
      <c r="T11" s="107"/>
    </row>
    <row r="12" spans="1:20" s="62" customFormat="1" x14ac:dyDescent="0.2">
      <c r="A12" s="88"/>
      <c r="B12" s="88"/>
      <c r="C12" s="88"/>
      <c r="D12" s="88"/>
      <c r="E12" s="88"/>
      <c r="F12" s="88"/>
      <c r="G12" s="88"/>
      <c r="H12" s="88"/>
      <c r="I12" s="88"/>
      <c r="J12" s="88"/>
      <c r="K12" s="61"/>
      <c r="L12" s="88"/>
      <c r="M12" s="88"/>
      <c r="N12" s="88"/>
      <c r="O12" s="88"/>
      <c r="P12" s="88"/>
      <c r="Q12" s="88"/>
      <c r="R12" s="88"/>
      <c r="S12" s="88"/>
      <c r="T12" s="88"/>
    </row>
    <row r="13" spans="1:20" s="62" customFormat="1" ht="15" customHeight="1" x14ac:dyDescent="0.2">
      <c r="A13" s="31"/>
      <c r="B13" s="32"/>
      <c r="C13" s="32"/>
      <c r="D13" s="32"/>
      <c r="E13" s="32"/>
      <c r="F13" s="32"/>
      <c r="G13" s="32"/>
      <c r="H13" s="32"/>
      <c r="I13" s="32"/>
      <c r="J13" s="33"/>
      <c r="K13" s="96"/>
      <c r="L13" s="31"/>
      <c r="M13" s="32"/>
      <c r="N13" s="32"/>
      <c r="O13" s="32"/>
      <c r="P13" s="32"/>
      <c r="Q13" s="32"/>
      <c r="R13" s="32"/>
      <c r="S13" s="32"/>
      <c r="T13" s="33"/>
    </row>
    <row r="14" spans="1:20" s="62" customFormat="1" ht="18" customHeight="1" x14ac:dyDescent="0.3">
      <c r="A14" s="34"/>
      <c r="B14" s="92"/>
      <c r="C14" s="92"/>
      <c r="D14" s="92"/>
      <c r="E14" s="92"/>
      <c r="F14" s="92"/>
      <c r="G14" s="45" t="s">
        <v>7</v>
      </c>
      <c r="H14" s="320" t="str">
        <f>IF(NOT(ISBLANK(CoverSheet!$C$8)),CoverSheet!$C$8,"")</f>
        <v>Alpine Energy Limited</v>
      </c>
      <c r="I14" s="320"/>
      <c r="J14" s="26"/>
      <c r="K14" s="96"/>
      <c r="L14" s="34"/>
      <c r="M14" s="92"/>
      <c r="N14" s="92"/>
      <c r="O14" s="92"/>
      <c r="P14" s="92"/>
      <c r="Q14" s="45" t="s">
        <v>7</v>
      </c>
      <c r="R14" s="332" t="str">
        <f>IF(NOT(ISBLANK(CoverSheet!$C$8)),CoverSheet!$C$8,"")</f>
        <v>Alpine Energy Limited</v>
      </c>
      <c r="S14" s="333"/>
      <c r="T14" s="26"/>
    </row>
    <row r="15" spans="1:20" s="62" customFormat="1" ht="18" customHeight="1" x14ac:dyDescent="0.25">
      <c r="A15" s="34"/>
      <c r="B15" s="92"/>
      <c r="C15" s="92"/>
      <c r="D15" s="92"/>
      <c r="E15" s="92"/>
      <c r="F15" s="92"/>
      <c r="G15" s="45" t="s">
        <v>234</v>
      </c>
      <c r="H15" s="321" t="str">
        <f>IF(ISNUMBER(CoverSheet!$C$12),TEXT(CoverSheet!$C$12,"_([$-1409]d mmmm yyyy;_(@")&amp;" –"&amp;TEXT(DATE(YEAR(CoverSheet!$C$12)+10,MONTH(CoverSheet!$C$12),DAY(CoverSheet!$C$12)-1),"_([$-1409]d mmmm yyyy;_(@"),"")</f>
        <v xml:space="preserve"> 1 April 2021 – 31 March 2031</v>
      </c>
      <c r="I15" s="321"/>
      <c r="J15" s="26"/>
      <c r="K15" s="96"/>
      <c r="L15" s="34"/>
      <c r="M15" s="92"/>
      <c r="N15" s="92"/>
      <c r="O15" s="92"/>
      <c r="P15" s="92"/>
      <c r="Q15" s="45" t="s">
        <v>234</v>
      </c>
      <c r="R15" s="330" t="str">
        <f>IF(ISNUMBER(CoverSheet!$C$12),TEXT(CoverSheet!$C$12,"_([$-1409]d mmmm yyyy;_(@")&amp;" –"&amp;TEXT(DATE(YEAR(CoverSheet!$C$12)+10,MONTH(CoverSheet!$C$12),DAY(CoverSheet!$C$12)-1),"_([$-1409]d mmmm yyyy;_(@"),"")</f>
        <v xml:space="preserve"> 1 April 2021 – 31 March 2031</v>
      </c>
      <c r="S15" s="331"/>
      <c r="T15" s="26"/>
    </row>
    <row r="16" spans="1:20" s="62" customFormat="1" ht="18" customHeight="1" x14ac:dyDescent="0.35">
      <c r="A16" s="89"/>
      <c r="B16" s="92"/>
      <c r="C16" s="92"/>
      <c r="D16" s="92"/>
      <c r="E16" s="92"/>
      <c r="F16" s="92"/>
      <c r="G16" s="45" t="s">
        <v>233</v>
      </c>
      <c r="H16" s="330" t="str">
        <f>IF(ISBLANK($H$4),"",$H$4)</f>
        <v/>
      </c>
      <c r="I16" s="331"/>
      <c r="J16" s="26"/>
      <c r="K16" s="96"/>
      <c r="L16" s="89"/>
      <c r="M16" s="92"/>
      <c r="N16" s="92"/>
      <c r="O16" s="92"/>
      <c r="P16" s="92"/>
      <c r="Q16" s="45" t="s">
        <v>233</v>
      </c>
      <c r="R16" s="330" t="str">
        <f>IF(ISBLANK($H$4),"",$H$4)</f>
        <v/>
      </c>
      <c r="S16" s="331"/>
      <c r="T16" s="26"/>
    </row>
    <row r="17" spans="1:20" s="62" customFormat="1" ht="21" x14ac:dyDescent="0.35">
      <c r="A17" s="93" t="s">
        <v>509</v>
      </c>
      <c r="B17" s="92"/>
      <c r="C17" s="92"/>
      <c r="D17" s="92"/>
      <c r="E17" s="92"/>
      <c r="F17" s="92"/>
      <c r="G17" s="45"/>
      <c r="H17" s="45"/>
      <c r="I17" s="45"/>
      <c r="J17" s="26"/>
      <c r="K17" s="96"/>
      <c r="L17" s="93" t="s">
        <v>509</v>
      </c>
      <c r="M17" s="92"/>
      <c r="N17" s="92"/>
      <c r="O17" s="92"/>
      <c r="P17" s="92"/>
      <c r="Q17" s="92"/>
      <c r="R17" s="92"/>
      <c r="S17" s="45"/>
      <c r="T17" s="26"/>
    </row>
    <row r="18" spans="1:20" s="62" customFormat="1" ht="15" customHeight="1" x14ac:dyDescent="0.2">
      <c r="A18" s="39"/>
      <c r="B18" s="92"/>
      <c r="C18" s="92"/>
      <c r="D18" s="92"/>
      <c r="E18" s="92"/>
      <c r="F18" s="92"/>
      <c r="G18" s="92"/>
      <c r="H18" s="92"/>
      <c r="I18" s="92"/>
      <c r="J18" s="26"/>
      <c r="K18" s="96"/>
      <c r="L18" s="39"/>
      <c r="M18" s="92"/>
      <c r="N18" s="92"/>
      <c r="O18" s="92"/>
      <c r="P18" s="92"/>
      <c r="Q18" s="92"/>
      <c r="R18" s="92"/>
      <c r="S18" s="92"/>
      <c r="T18" s="26"/>
    </row>
    <row r="19" spans="1:20" s="102" customFormat="1" ht="15" customHeight="1" x14ac:dyDescent="0.25">
      <c r="A19" s="99" t="s">
        <v>213</v>
      </c>
      <c r="B19" s="99" t="s">
        <v>81</v>
      </c>
      <c r="C19" s="218" t="s">
        <v>82</v>
      </c>
      <c r="D19" s="99" t="s">
        <v>91</v>
      </c>
      <c r="E19" s="99" t="s">
        <v>212</v>
      </c>
      <c r="F19" s="99" t="s">
        <v>90</v>
      </c>
      <c r="G19" s="99" t="s">
        <v>88</v>
      </c>
      <c r="H19" s="99" t="s">
        <v>89</v>
      </c>
      <c r="I19" s="99" t="s">
        <v>188</v>
      </c>
      <c r="J19" s="100"/>
      <c r="K19" s="101"/>
      <c r="L19" s="99" t="s">
        <v>213</v>
      </c>
      <c r="M19" s="99" t="s">
        <v>81</v>
      </c>
      <c r="N19" s="217" t="s">
        <v>82</v>
      </c>
      <c r="O19" s="99" t="s">
        <v>83</v>
      </c>
      <c r="P19" s="99" t="s">
        <v>84</v>
      </c>
      <c r="Q19" s="99" t="s">
        <v>85</v>
      </c>
      <c r="R19" s="99" t="s">
        <v>86</v>
      </c>
      <c r="S19" s="99" t="s">
        <v>87</v>
      </c>
      <c r="T19" s="100"/>
    </row>
    <row r="20" spans="1:20" s="106" customFormat="1" ht="141" customHeight="1" x14ac:dyDescent="0.25">
      <c r="A20" s="105">
        <v>27</v>
      </c>
      <c r="B20" s="98" t="s">
        <v>96</v>
      </c>
      <c r="C20" s="220" t="s">
        <v>315</v>
      </c>
      <c r="D20" s="228">
        <v>3</v>
      </c>
      <c r="E20" s="209" t="s">
        <v>667</v>
      </c>
      <c r="F20" s="209" t="s">
        <v>668</v>
      </c>
      <c r="G20" s="98" t="s">
        <v>320</v>
      </c>
      <c r="H20" s="98" t="s">
        <v>321</v>
      </c>
      <c r="I20" s="98" t="s">
        <v>322</v>
      </c>
      <c r="J20" s="103"/>
      <c r="K20" s="104"/>
      <c r="L20" s="105">
        <v>27</v>
      </c>
      <c r="M20" s="98" t="s">
        <v>96</v>
      </c>
      <c r="N20" s="216" t="s">
        <v>315</v>
      </c>
      <c r="O20" s="98" t="s">
        <v>316</v>
      </c>
      <c r="P20" s="98" t="s">
        <v>317</v>
      </c>
      <c r="Q20" s="98" t="s">
        <v>318</v>
      </c>
      <c r="R20" s="98" t="s">
        <v>319</v>
      </c>
      <c r="S20" s="98" t="s">
        <v>229</v>
      </c>
      <c r="T20" s="103"/>
    </row>
    <row r="21" spans="1:20" s="106" customFormat="1" ht="117" customHeight="1" x14ac:dyDescent="0.25">
      <c r="A21" s="105">
        <v>29</v>
      </c>
      <c r="B21" s="98" t="s">
        <v>96</v>
      </c>
      <c r="C21" s="220" t="s">
        <v>99</v>
      </c>
      <c r="D21" s="228">
        <v>3</v>
      </c>
      <c r="E21" s="209" t="s">
        <v>670</v>
      </c>
      <c r="F21" s="209" t="s">
        <v>669</v>
      </c>
      <c r="G21" s="98" t="s">
        <v>104</v>
      </c>
      <c r="H21" s="98" t="s">
        <v>105</v>
      </c>
      <c r="I21" s="98" t="s">
        <v>106</v>
      </c>
      <c r="J21" s="103"/>
      <c r="K21" s="104"/>
      <c r="L21" s="105">
        <v>29</v>
      </c>
      <c r="M21" s="98" t="s">
        <v>96</v>
      </c>
      <c r="N21" s="216" t="s">
        <v>99</v>
      </c>
      <c r="O21" s="98" t="s">
        <v>100</v>
      </c>
      <c r="P21" s="98" t="s">
        <v>101</v>
      </c>
      <c r="Q21" s="98" t="s">
        <v>102</v>
      </c>
      <c r="R21" s="98" t="s">
        <v>103</v>
      </c>
      <c r="S21" s="98" t="s">
        <v>229</v>
      </c>
      <c r="T21" s="103"/>
    </row>
    <row r="22" spans="1:20" s="106" customFormat="1" ht="221.25" customHeight="1" x14ac:dyDescent="0.25">
      <c r="A22" s="105">
        <v>31</v>
      </c>
      <c r="B22" s="98" t="s">
        <v>214</v>
      </c>
      <c r="C22" s="220" t="s">
        <v>107</v>
      </c>
      <c r="D22" s="228">
        <v>3</v>
      </c>
      <c r="E22" s="209" t="s">
        <v>671</v>
      </c>
      <c r="F22" s="209" t="s">
        <v>640</v>
      </c>
      <c r="G22" s="98" t="s">
        <v>112</v>
      </c>
      <c r="H22" s="98" t="s">
        <v>113</v>
      </c>
      <c r="I22" s="98" t="s">
        <v>114</v>
      </c>
      <c r="J22" s="103"/>
      <c r="K22" s="104"/>
      <c r="L22" s="105">
        <v>31</v>
      </c>
      <c r="M22" s="98" t="s">
        <v>214</v>
      </c>
      <c r="N22" s="216" t="s">
        <v>107</v>
      </c>
      <c r="O22" s="98" t="s">
        <v>108</v>
      </c>
      <c r="P22" s="98" t="s">
        <v>109</v>
      </c>
      <c r="Q22" s="98" t="s">
        <v>110</v>
      </c>
      <c r="R22" s="98" t="s">
        <v>111</v>
      </c>
      <c r="S22" s="98" t="s">
        <v>229</v>
      </c>
      <c r="T22" s="103"/>
    </row>
    <row r="23" spans="1:20" s="106" customFormat="1" ht="167.25" customHeight="1" x14ac:dyDescent="0.25">
      <c r="A23" s="105">
        <v>33</v>
      </c>
      <c r="B23" s="98" t="s">
        <v>323</v>
      </c>
      <c r="C23" s="220" t="s">
        <v>324</v>
      </c>
      <c r="D23" s="228">
        <v>4</v>
      </c>
      <c r="E23" s="209" t="s">
        <v>641</v>
      </c>
      <c r="F23" s="209" t="s">
        <v>642</v>
      </c>
      <c r="G23" s="98" t="s">
        <v>329</v>
      </c>
      <c r="H23" s="98" t="s">
        <v>330</v>
      </c>
      <c r="I23" s="98" t="s">
        <v>331</v>
      </c>
      <c r="J23" s="107"/>
      <c r="K23" s="104"/>
      <c r="L23" s="105">
        <v>33</v>
      </c>
      <c r="M23" s="98" t="s">
        <v>323</v>
      </c>
      <c r="N23" s="216" t="s">
        <v>324</v>
      </c>
      <c r="O23" s="98" t="s">
        <v>325</v>
      </c>
      <c r="P23" s="98" t="s">
        <v>326</v>
      </c>
      <c r="Q23" s="98" t="s">
        <v>327</v>
      </c>
      <c r="R23" s="98" t="s">
        <v>328</v>
      </c>
      <c r="S23" s="98" t="s">
        <v>229</v>
      </c>
      <c r="T23" s="107"/>
    </row>
    <row r="24" spans="1:20" s="62" customFormat="1" x14ac:dyDescent="0.2">
      <c r="A24" s="88"/>
      <c r="B24" s="88"/>
      <c r="C24" s="88"/>
      <c r="D24" s="88"/>
      <c r="E24" s="88"/>
      <c r="F24" s="88"/>
      <c r="G24" s="88"/>
      <c r="H24" s="88"/>
      <c r="I24" s="88"/>
      <c r="J24" s="88"/>
      <c r="K24" s="61"/>
      <c r="L24" s="88"/>
      <c r="M24" s="88"/>
      <c r="N24" s="88"/>
      <c r="O24" s="88"/>
      <c r="P24" s="88"/>
      <c r="Q24" s="88"/>
      <c r="R24" s="88"/>
      <c r="S24" s="88"/>
      <c r="T24" s="88"/>
    </row>
    <row r="25" spans="1:20" s="62" customFormat="1" ht="15" customHeight="1" x14ac:dyDescent="0.2">
      <c r="A25" s="31"/>
      <c r="B25" s="32"/>
      <c r="C25" s="32"/>
      <c r="D25" s="32"/>
      <c r="E25" s="32"/>
      <c r="F25" s="32"/>
      <c r="G25" s="32"/>
      <c r="H25" s="32"/>
      <c r="I25" s="32"/>
      <c r="J25" s="33"/>
      <c r="K25" s="96"/>
      <c r="L25" s="31"/>
      <c r="M25" s="32"/>
      <c r="N25" s="32"/>
      <c r="O25" s="32"/>
      <c r="P25" s="32"/>
      <c r="Q25" s="32"/>
      <c r="R25" s="32"/>
      <c r="S25" s="32"/>
      <c r="T25" s="33"/>
    </row>
    <row r="26" spans="1:20" s="62" customFormat="1" ht="18" customHeight="1" x14ac:dyDescent="0.3">
      <c r="A26" s="34"/>
      <c r="B26" s="92"/>
      <c r="C26" s="92"/>
      <c r="D26" s="92"/>
      <c r="E26" s="92"/>
      <c r="F26" s="92"/>
      <c r="G26" s="45" t="s">
        <v>7</v>
      </c>
      <c r="H26" s="320" t="str">
        <f>IF(NOT(ISBLANK(CoverSheet!$C$8)),CoverSheet!$C$8,"")</f>
        <v>Alpine Energy Limited</v>
      </c>
      <c r="I26" s="320"/>
      <c r="J26" s="26"/>
      <c r="K26" s="96"/>
      <c r="L26" s="34"/>
      <c r="M26" s="92"/>
      <c r="N26" s="92"/>
      <c r="O26" s="92"/>
      <c r="P26" s="92"/>
      <c r="Q26" s="45" t="s">
        <v>7</v>
      </c>
      <c r="R26" s="332" t="str">
        <f>IF(NOT(ISBLANK(CoverSheet!$C$8)),CoverSheet!$C$8,"")</f>
        <v>Alpine Energy Limited</v>
      </c>
      <c r="S26" s="333"/>
      <c r="T26" s="26"/>
    </row>
    <row r="27" spans="1:20" s="62" customFormat="1" ht="18" customHeight="1" x14ac:dyDescent="0.25">
      <c r="A27" s="34"/>
      <c r="B27" s="92"/>
      <c r="C27" s="92"/>
      <c r="D27" s="92"/>
      <c r="E27" s="92"/>
      <c r="F27" s="92"/>
      <c r="G27" s="45" t="s">
        <v>234</v>
      </c>
      <c r="H27" s="321" t="str">
        <f>IF(ISNUMBER(CoverSheet!$C$12),TEXT(CoverSheet!$C$12,"_([$-1409]d mmmm yyyy;_(@")&amp;" –"&amp;TEXT(DATE(YEAR(CoverSheet!$C$12)+10,MONTH(CoverSheet!$C$12),DAY(CoverSheet!$C$12)-1),"_([$-1409]d mmmm yyyy;_(@"),"")</f>
        <v xml:space="preserve"> 1 April 2021 – 31 March 2031</v>
      </c>
      <c r="I27" s="321"/>
      <c r="J27" s="26"/>
      <c r="K27" s="96"/>
      <c r="L27" s="34"/>
      <c r="M27" s="92"/>
      <c r="N27" s="92"/>
      <c r="O27" s="92"/>
      <c r="P27" s="92"/>
      <c r="Q27" s="45" t="s">
        <v>234</v>
      </c>
      <c r="R27" s="330" t="str">
        <f>IF(ISNUMBER(CoverSheet!$C$12),TEXT(CoverSheet!$C$12,"_([$-1409]d mmmm yyyy;_(@")&amp;" –"&amp;TEXT(DATE(YEAR(CoverSheet!$C$12)+10,MONTH(CoverSheet!$C$12),DAY(CoverSheet!$C$12)-1),"_([$-1409]d mmmm yyyy;_(@"),"")</f>
        <v xml:space="preserve"> 1 April 2021 – 31 March 2031</v>
      </c>
      <c r="S27" s="331"/>
      <c r="T27" s="26"/>
    </row>
    <row r="28" spans="1:20" s="62" customFormat="1" ht="18" customHeight="1" x14ac:dyDescent="0.35">
      <c r="A28" s="89"/>
      <c r="B28" s="92"/>
      <c r="C28" s="92"/>
      <c r="D28" s="92"/>
      <c r="E28" s="92"/>
      <c r="F28" s="92"/>
      <c r="G28" s="45" t="s">
        <v>233</v>
      </c>
      <c r="H28" s="330" t="str">
        <f>IF(ISBLANK($H$4),"",$H$4)</f>
        <v/>
      </c>
      <c r="I28" s="331"/>
      <c r="J28" s="26"/>
      <c r="K28" s="96"/>
      <c r="L28" s="89"/>
      <c r="M28" s="92"/>
      <c r="N28" s="92"/>
      <c r="O28" s="92"/>
      <c r="P28" s="92"/>
      <c r="Q28" s="45" t="s">
        <v>233</v>
      </c>
      <c r="R28" s="330" t="str">
        <f>IF(ISBLANK($H$4),"",$H$4)</f>
        <v/>
      </c>
      <c r="S28" s="331"/>
      <c r="T28" s="26"/>
    </row>
    <row r="29" spans="1:20" s="62" customFormat="1" ht="21" x14ac:dyDescent="0.35">
      <c r="A29" s="93" t="s">
        <v>509</v>
      </c>
      <c r="B29" s="92"/>
      <c r="C29" s="92"/>
      <c r="D29" s="92"/>
      <c r="E29" s="92"/>
      <c r="F29" s="92"/>
      <c r="G29" s="45"/>
      <c r="H29" s="45"/>
      <c r="I29" s="45"/>
      <c r="J29" s="26"/>
      <c r="K29" s="96"/>
      <c r="L29" s="93" t="s">
        <v>509</v>
      </c>
      <c r="M29" s="92"/>
      <c r="N29" s="92"/>
      <c r="O29" s="92"/>
      <c r="P29" s="92"/>
      <c r="Q29" s="92"/>
      <c r="R29" s="92"/>
      <c r="S29" s="45"/>
      <c r="T29" s="26"/>
    </row>
    <row r="30" spans="1:20" s="62" customFormat="1" ht="15" customHeight="1" x14ac:dyDescent="0.2">
      <c r="A30" s="39"/>
      <c r="B30" s="92"/>
      <c r="C30" s="92"/>
      <c r="D30" s="92"/>
      <c r="E30" s="92"/>
      <c r="F30" s="92"/>
      <c r="G30" s="92"/>
      <c r="H30" s="92"/>
      <c r="I30" s="92"/>
      <c r="J30" s="26"/>
      <c r="K30" s="96"/>
      <c r="L30" s="39"/>
      <c r="M30" s="92"/>
      <c r="N30" s="92"/>
      <c r="O30" s="92"/>
      <c r="P30" s="92"/>
      <c r="Q30" s="92"/>
      <c r="R30" s="92"/>
      <c r="S30" s="92"/>
      <c r="T30" s="26"/>
    </row>
    <row r="31" spans="1:20" s="102" customFormat="1" ht="15" customHeight="1" x14ac:dyDescent="0.25">
      <c r="A31" s="99" t="s">
        <v>213</v>
      </c>
      <c r="B31" s="99" t="s">
        <v>81</v>
      </c>
      <c r="C31" s="218" t="s">
        <v>82</v>
      </c>
      <c r="D31" s="99" t="s">
        <v>91</v>
      </c>
      <c r="E31" s="99" t="s">
        <v>212</v>
      </c>
      <c r="F31" s="99" t="s">
        <v>90</v>
      </c>
      <c r="G31" s="99" t="s">
        <v>88</v>
      </c>
      <c r="H31" s="99" t="s">
        <v>89</v>
      </c>
      <c r="I31" s="99" t="s">
        <v>188</v>
      </c>
      <c r="J31" s="100"/>
      <c r="K31" s="101"/>
      <c r="L31" s="99" t="s">
        <v>213</v>
      </c>
      <c r="M31" s="99" t="s">
        <v>81</v>
      </c>
      <c r="N31" s="217" t="s">
        <v>82</v>
      </c>
      <c r="O31" s="99" t="s">
        <v>83</v>
      </c>
      <c r="P31" s="99" t="s">
        <v>84</v>
      </c>
      <c r="Q31" s="99" t="s">
        <v>85</v>
      </c>
      <c r="R31" s="99" t="s">
        <v>86</v>
      </c>
      <c r="S31" s="99" t="s">
        <v>87</v>
      </c>
      <c r="T31" s="100"/>
    </row>
    <row r="32" spans="1:20" s="106" customFormat="1" ht="200.25" customHeight="1" x14ac:dyDescent="0.25">
      <c r="A32" s="105">
        <v>37</v>
      </c>
      <c r="B32" s="98" t="s">
        <v>117</v>
      </c>
      <c r="C32" s="220" t="s">
        <v>195</v>
      </c>
      <c r="D32" s="228">
        <v>3</v>
      </c>
      <c r="E32" s="300" t="s">
        <v>672</v>
      </c>
      <c r="F32" s="300" t="s">
        <v>673</v>
      </c>
      <c r="G32" s="98" t="s">
        <v>430</v>
      </c>
      <c r="H32" s="98" t="s">
        <v>116</v>
      </c>
      <c r="I32" s="98" t="s">
        <v>199</v>
      </c>
      <c r="J32" s="103"/>
      <c r="K32" s="104"/>
      <c r="L32" s="105">
        <v>37</v>
      </c>
      <c r="M32" s="98" t="s">
        <v>117</v>
      </c>
      <c r="N32" s="216" t="s">
        <v>195</v>
      </c>
      <c r="O32" s="98" t="s">
        <v>196</v>
      </c>
      <c r="P32" s="98" t="s">
        <v>197</v>
      </c>
      <c r="Q32" s="98" t="s">
        <v>115</v>
      </c>
      <c r="R32" s="98" t="s">
        <v>198</v>
      </c>
      <c r="S32" s="98" t="s">
        <v>229</v>
      </c>
      <c r="T32" s="103"/>
    </row>
    <row r="33" spans="1:20" s="106" customFormat="1" ht="168.75" customHeight="1" x14ac:dyDescent="0.25">
      <c r="A33" s="105">
        <v>40</v>
      </c>
      <c r="B33" s="98" t="s">
        <v>117</v>
      </c>
      <c r="C33" s="220" t="s">
        <v>118</v>
      </c>
      <c r="D33" s="228">
        <v>2</v>
      </c>
      <c r="E33" s="300" t="s">
        <v>674</v>
      </c>
      <c r="F33" s="300" t="s">
        <v>675</v>
      </c>
      <c r="G33" s="98" t="s">
        <v>123</v>
      </c>
      <c r="H33" s="98" t="s">
        <v>124</v>
      </c>
      <c r="I33" s="98" t="s">
        <v>125</v>
      </c>
      <c r="J33" s="103"/>
      <c r="K33" s="104"/>
      <c r="L33" s="105">
        <v>40</v>
      </c>
      <c r="M33" s="98" t="s">
        <v>117</v>
      </c>
      <c r="N33" s="216" t="s">
        <v>118</v>
      </c>
      <c r="O33" s="98" t="s">
        <v>119</v>
      </c>
      <c r="P33" s="98" t="s">
        <v>120</v>
      </c>
      <c r="Q33" s="98" t="s">
        <v>121</v>
      </c>
      <c r="R33" s="98" t="s">
        <v>122</v>
      </c>
      <c r="S33" s="98" t="s">
        <v>229</v>
      </c>
      <c r="T33" s="103"/>
    </row>
    <row r="34" spans="1:20" s="106" customFormat="1" ht="204" customHeight="1" x14ac:dyDescent="0.25">
      <c r="A34" s="105">
        <v>42</v>
      </c>
      <c r="B34" s="98" t="s">
        <v>117</v>
      </c>
      <c r="C34" s="220" t="s">
        <v>126</v>
      </c>
      <c r="D34" s="228">
        <v>3</v>
      </c>
      <c r="E34" s="300" t="s">
        <v>676</v>
      </c>
      <c r="F34" s="300" t="s">
        <v>677</v>
      </c>
      <c r="G34" s="98" t="s">
        <v>431</v>
      </c>
      <c r="H34" s="98" t="s">
        <v>131</v>
      </c>
      <c r="I34" s="98" t="s">
        <v>132</v>
      </c>
      <c r="J34" s="103"/>
      <c r="K34" s="104"/>
      <c r="L34" s="105">
        <v>42</v>
      </c>
      <c r="M34" s="98" t="s">
        <v>117</v>
      </c>
      <c r="N34" s="216" t="s">
        <v>126</v>
      </c>
      <c r="O34" s="98" t="s">
        <v>127</v>
      </c>
      <c r="P34" s="98" t="s">
        <v>128</v>
      </c>
      <c r="Q34" s="98" t="s">
        <v>129</v>
      </c>
      <c r="R34" s="98" t="s">
        <v>130</v>
      </c>
      <c r="S34" s="98" t="s">
        <v>229</v>
      </c>
      <c r="T34" s="103"/>
    </row>
    <row r="35" spans="1:20" s="106" customFormat="1" ht="154.5" customHeight="1" x14ac:dyDescent="0.25">
      <c r="A35" s="105">
        <v>45</v>
      </c>
      <c r="B35" s="98" t="s">
        <v>332</v>
      </c>
      <c r="C35" s="220" t="s">
        <v>333</v>
      </c>
      <c r="D35" s="228">
        <v>3</v>
      </c>
      <c r="E35" s="300" t="s">
        <v>678</v>
      </c>
      <c r="F35" s="300" t="s">
        <v>679</v>
      </c>
      <c r="G35" s="98" t="s">
        <v>432</v>
      </c>
      <c r="H35" s="98" t="s">
        <v>338</v>
      </c>
      <c r="I35" s="98" t="s">
        <v>339</v>
      </c>
      <c r="J35" s="107"/>
      <c r="K35" s="104"/>
      <c r="L35" s="105">
        <v>45</v>
      </c>
      <c r="M35" s="98" t="s">
        <v>332</v>
      </c>
      <c r="N35" s="216" t="s">
        <v>333</v>
      </c>
      <c r="O35" s="98" t="s">
        <v>334</v>
      </c>
      <c r="P35" s="98" t="s">
        <v>335</v>
      </c>
      <c r="Q35" s="98" t="s">
        <v>336</v>
      </c>
      <c r="R35" s="98" t="s">
        <v>337</v>
      </c>
      <c r="S35" s="98" t="s">
        <v>229</v>
      </c>
      <c r="T35" s="107"/>
    </row>
    <row r="36" spans="1:20" s="62" customFormat="1" x14ac:dyDescent="0.2">
      <c r="A36" s="88"/>
      <c r="B36" s="88"/>
      <c r="C36" s="88"/>
      <c r="D36" s="88"/>
      <c r="E36" s="88"/>
      <c r="F36" s="88"/>
      <c r="G36" s="88"/>
      <c r="H36" s="88"/>
      <c r="I36" s="88"/>
      <c r="J36" s="88"/>
      <c r="K36" s="61"/>
      <c r="L36" s="88"/>
      <c r="M36" s="88"/>
      <c r="N36" s="88"/>
      <c r="O36" s="88"/>
      <c r="P36" s="88"/>
      <c r="Q36" s="88"/>
      <c r="R36" s="88"/>
      <c r="S36" s="88"/>
      <c r="T36" s="88"/>
    </row>
    <row r="37" spans="1:20" s="62" customFormat="1" ht="15" customHeight="1" x14ac:dyDescent="0.2">
      <c r="A37" s="31"/>
      <c r="B37" s="32"/>
      <c r="C37" s="32"/>
      <c r="D37" s="32"/>
      <c r="E37" s="32"/>
      <c r="F37" s="32"/>
      <c r="G37" s="32"/>
      <c r="H37" s="32"/>
      <c r="I37" s="32"/>
      <c r="J37" s="33"/>
      <c r="K37" s="96"/>
      <c r="L37" s="31"/>
      <c r="M37" s="32"/>
      <c r="N37" s="32"/>
      <c r="O37" s="32"/>
      <c r="P37" s="32"/>
      <c r="Q37" s="32"/>
      <c r="R37" s="32"/>
      <c r="S37" s="32"/>
      <c r="T37" s="33"/>
    </row>
    <row r="38" spans="1:20" s="62" customFormat="1" ht="18" customHeight="1" x14ac:dyDescent="0.3">
      <c r="A38" s="34"/>
      <c r="B38" s="92"/>
      <c r="C38" s="92"/>
      <c r="D38" s="92"/>
      <c r="E38" s="92"/>
      <c r="F38" s="92"/>
      <c r="G38" s="45" t="s">
        <v>7</v>
      </c>
      <c r="H38" s="320" t="str">
        <f>IF(NOT(ISBLANK(CoverSheet!$C$8)),CoverSheet!$C$8,"")</f>
        <v>Alpine Energy Limited</v>
      </c>
      <c r="I38" s="320"/>
      <c r="J38" s="26"/>
      <c r="K38" s="96"/>
      <c r="L38" s="34"/>
      <c r="M38" s="92"/>
      <c r="N38" s="92"/>
      <c r="O38" s="92"/>
      <c r="P38" s="92"/>
      <c r="Q38" s="45" t="s">
        <v>7</v>
      </c>
      <c r="R38" s="332" t="str">
        <f>IF(NOT(ISBLANK(CoverSheet!$C$8)),CoverSheet!$C$8,"")</f>
        <v>Alpine Energy Limited</v>
      </c>
      <c r="S38" s="333"/>
      <c r="T38" s="26"/>
    </row>
    <row r="39" spans="1:20" s="62" customFormat="1" ht="18" customHeight="1" x14ac:dyDescent="0.25">
      <c r="A39" s="34"/>
      <c r="B39" s="92"/>
      <c r="C39" s="92"/>
      <c r="D39" s="92"/>
      <c r="E39" s="92"/>
      <c r="F39" s="92"/>
      <c r="G39" s="45" t="s">
        <v>234</v>
      </c>
      <c r="H39" s="321" t="str">
        <f>IF(ISNUMBER(CoverSheet!$C$12),TEXT(CoverSheet!$C$12,"_([$-1409]d mmmm yyyy;_(@")&amp;" –"&amp;TEXT(DATE(YEAR(CoverSheet!$C$12)+10,MONTH(CoverSheet!$C$12),DAY(CoverSheet!$C$12)-1),"_([$-1409]d mmmm yyyy;_(@"),"")</f>
        <v xml:space="preserve"> 1 April 2021 – 31 March 2031</v>
      </c>
      <c r="I39" s="321"/>
      <c r="J39" s="26"/>
      <c r="K39" s="96"/>
      <c r="L39" s="34"/>
      <c r="M39" s="92"/>
      <c r="N39" s="92"/>
      <c r="O39" s="92"/>
      <c r="P39" s="92"/>
      <c r="Q39" s="45" t="s">
        <v>234</v>
      </c>
      <c r="R39" s="330" t="str">
        <f>IF(ISNUMBER(CoverSheet!$C$12),TEXT(CoverSheet!$C$12,"_([$-1409]d mmmm yyyy;_(@")&amp;" –"&amp;TEXT(DATE(YEAR(CoverSheet!$C$12)+10,MONTH(CoverSheet!$C$12),DAY(CoverSheet!$C$12)-1),"_([$-1409]d mmmm yyyy;_(@"),"")</f>
        <v xml:space="preserve"> 1 April 2021 – 31 March 2031</v>
      </c>
      <c r="S39" s="331"/>
      <c r="T39" s="26"/>
    </row>
    <row r="40" spans="1:20" s="62" customFormat="1" ht="18" customHeight="1" x14ac:dyDescent="0.35">
      <c r="A40" s="89"/>
      <c r="B40" s="92"/>
      <c r="C40" s="92"/>
      <c r="D40" s="92"/>
      <c r="E40" s="92"/>
      <c r="F40" s="92"/>
      <c r="G40" s="45" t="s">
        <v>233</v>
      </c>
      <c r="H40" s="330" t="str">
        <f>IF(ISBLANK($H$4),"",$H$4)</f>
        <v/>
      </c>
      <c r="I40" s="331"/>
      <c r="J40" s="26"/>
      <c r="K40" s="96"/>
      <c r="L40" s="89"/>
      <c r="M40" s="92"/>
      <c r="N40" s="92"/>
      <c r="O40" s="92"/>
      <c r="P40" s="92"/>
      <c r="Q40" s="45" t="s">
        <v>233</v>
      </c>
      <c r="R40" s="330" t="str">
        <f>IF(ISBLANK($H$4),"",$H$4)</f>
        <v/>
      </c>
      <c r="S40" s="331"/>
      <c r="T40" s="26"/>
    </row>
    <row r="41" spans="1:20" s="62" customFormat="1" ht="21" x14ac:dyDescent="0.35">
      <c r="A41" s="93" t="s">
        <v>509</v>
      </c>
      <c r="B41" s="92"/>
      <c r="C41" s="92"/>
      <c r="D41" s="92"/>
      <c r="E41" s="92"/>
      <c r="F41" s="92"/>
      <c r="G41" s="45"/>
      <c r="H41" s="45"/>
      <c r="I41" s="45"/>
      <c r="J41" s="26"/>
      <c r="K41" s="96"/>
      <c r="L41" s="93" t="s">
        <v>509</v>
      </c>
      <c r="M41" s="92"/>
      <c r="N41" s="92"/>
      <c r="O41" s="92"/>
      <c r="P41" s="92"/>
      <c r="Q41" s="92"/>
      <c r="R41" s="92"/>
      <c r="S41" s="45"/>
      <c r="T41" s="26"/>
    </row>
    <row r="42" spans="1:20" s="62" customFormat="1" ht="15" customHeight="1" x14ac:dyDescent="0.2">
      <c r="A42" s="39"/>
      <c r="B42" s="92"/>
      <c r="C42" s="92"/>
      <c r="D42" s="92"/>
      <c r="E42" s="92"/>
      <c r="F42" s="92"/>
      <c r="G42" s="92"/>
      <c r="H42" s="92"/>
      <c r="I42" s="92"/>
      <c r="J42" s="26"/>
      <c r="K42" s="96"/>
      <c r="L42" s="39"/>
      <c r="M42" s="92"/>
      <c r="N42" s="92"/>
      <c r="O42" s="92"/>
      <c r="P42" s="92"/>
      <c r="Q42" s="92"/>
      <c r="R42" s="92"/>
      <c r="S42" s="92"/>
      <c r="T42" s="26"/>
    </row>
    <row r="43" spans="1:20" s="102" customFormat="1" ht="15" customHeight="1" x14ac:dyDescent="0.25">
      <c r="A43" s="99" t="s">
        <v>213</v>
      </c>
      <c r="B43" s="99" t="s">
        <v>81</v>
      </c>
      <c r="C43" s="218" t="s">
        <v>82</v>
      </c>
      <c r="D43" s="99" t="s">
        <v>91</v>
      </c>
      <c r="E43" s="99" t="s">
        <v>212</v>
      </c>
      <c r="F43" s="99" t="s">
        <v>90</v>
      </c>
      <c r="G43" s="99" t="s">
        <v>88</v>
      </c>
      <c r="H43" s="99" t="s">
        <v>89</v>
      </c>
      <c r="I43" s="99" t="s">
        <v>188</v>
      </c>
      <c r="J43" s="100"/>
      <c r="K43" s="101"/>
      <c r="L43" s="99" t="s">
        <v>213</v>
      </c>
      <c r="M43" s="99" t="s">
        <v>81</v>
      </c>
      <c r="N43" s="217" t="s">
        <v>82</v>
      </c>
      <c r="O43" s="99" t="s">
        <v>83</v>
      </c>
      <c r="P43" s="99" t="s">
        <v>84</v>
      </c>
      <c r="Q43" s="99" t="s">
        <v>85</v>
      </c>
      <c r="R43" s="99" t="s">
        <v>86</v>
      </c>
      <c r="S43" s="99" t="s">
        <v>87</v>
      </c>
      <c r="T43" s="100"/>
    </row>
    <row r="44" spans="1:20" s="106" customFormat="1" ht="153.75" customHeight="1" x14ac:dyDescent="0.25">
      <c r="A44" s="105">
        <v>48</v>
      </c>
      <c r="B44" s="98" t="s">
        <v>133</v>
      </c>
      <c r="C44" s="220" t="s">
        <v>134</v>
      </c>
      <c r="D44" s="228">
        <v>3</v>
      </c>
      <c r="E44" s="300" t="s">
        <v>680</v>
      </c>
      <c r="F44" s="300" t="s">
        <v>681</v>
      </c>
      <c r="G44" s="98" t="s">
        <v>139</v>
      </c>
      <c r="H44" s="98" t="s">
        <v>140</v>
      </c>
      <c r="I44" s="98" t="s">
        <v>141</v>
      </c>
      <c r="J44" s="103"/>
      <c r="K44" s="104"/>
      <c r="L44" s="105">
        <v>48</v>
      </c>
      <c r="M44" s="98" t="s">
        <v>133</v>
      </c>
      <c r="N44" s="216" t="s">
        <v>134</v>
      </c>
      <c r="O44" s="98" t="s">
        <v>135</v>
      </c>
      <c r="P44" s="98" t="s">
        <v>136</v>
      </c>
      <c r="Q44" s="98" t="s">
        <v>137</v>
      </c>
      <c r="R44" s="98" t="s">
        <v>138</v>
      </c>
      <c r="S44" s="98" t="s">
        <v>229</v>
      </c>
      <c r="T44" s="103"/>
    </row>
    <row r="45" spans="1:20" s="106" customFormat="1" ht="153.75" customHeight="1" x14ac:dyDescent="0.25">
      <c r="A45" s="105">
        <v>49</v>
      </c>
      <c r="B45" s="98" t="s">
        <v>133</v>
      </c>
      <c r="C45" s="220" t="s">
        <v>142</v>
      </c>
      <c r="D45" s="228">
        <v>3</v>
      </c>
      <c r="E45" s="300" t="s">
        <v>682</v>
      </c>
      <c r="F45" s="300" t="s">
        <v>683</v>
      </c>
      <c r="G45" s="98" t="s">
        <v>433</v>
      </c>
      <c r="H45" s="98" t="s">
        <v>140</v>
      </c>
      <c r="I45" s="98" t="s">
        <v>146</v>
      </c>
      <c r="J45" s="103"/>
      <c r="K45" s="104"/>
      <c r="L45" s="105">
        <v>49</v>
      </c>
      <c r="M45" s="98" t="s">
        <v>133</v>
      </c>
      <c r="N45" s="216" t="s">
        <v>142</v>
      </c>
      <c r="O45" s="98" t="s">
        <v>143</v>
      </c>
      <c r="P45" s="98" t="s">
        <v>144</v>
      </c>
      <c r="Q45" s="98" t="s">
        <v>145</v>
      </c>
      <c r="R45" s="98" t="s">
        <v>221</v>
      </c>
      <c r="S45" s="98" t="s">
        <v>229</v>
      </c>
      <c r="T45" s="103"/>
    </row>
    <row r="46" spans="1:20" s="106" customFormat="1" ht="189" customHeight="1" x14ac:dyDescent="0.25">
      <c r="A46" s="105">
        <v>50</v>
      </c>
      <c r="B46" s="98" t="s">
        <v>133</v>
      </c>
      <c r="C46" s="220" t="s">
        <v>224</v>
      </c>
      <c r="D46" s="228">
        <v>3</v>
      </c>
      <c r="E46" s="300" t="s">
        <v>684</v>
      </c>
      <c r="F46" s="300" t="s">
        <v>643</v>
      </c>
      <c r="G46" s="98" t="s">
        <v>230</v>
      </c>
      <c r="H46" s="98" t="s">
        <v>231</v>
      </c>
      <c r="I46" s="98" t="s">
        <v>232</v>
      </c>
      <c r="J46" s="107"/>
      <c r="K46" s="104"/>
      <c r="L46" s="105">
        <v>50</v>
      </c>
      <c r="M46" s="98" t="s">
        <v>133</v>
      </c>
      <c r="N46" s="216" t="s">
        <v>224</v>
      </c>
      <c r="O46" s="98" t="s">
        <v>225</v>
      </c>
      <c r="P46" s="98" t="s">
        <v>226</v>
      </c>
      <c r="Q46" s="98" t="s">
        <v>227</v>
      </c>
      <c r="R46" s="98" t="s">
        <v>228</v>
      </c>
      <c r="S46" s="98" t="s">
        <v>229</v>
      </c>
      <c r="T46" s="107"/>
    </row>
    <row r="47" spans="1:20" s="62" customFormat="1" x14ac:dyDescent="0.2">
      <c r="A47" s="88"/>
      <c r="B47" s="88"/>
      <c r="C47" s="88"/>
      <c r="D47" s="88"/>
      <c r="E47" s="88"/>
      <c r="F47" s="88"/>
      <c r="G47" s="88"/>
      <c r="H47" s="88"/>
      <c r="I47" s="88"/>
      <c r="J47" s="88"/>
      <c r="K47" s="61"/>
      <c r="L47" s="88"/>
      <c r="M47" s="88"/>
      <c r="N47" s="88"/>
      <c r="O47" s="88"/>
      <c r="P47" s="88"/>
      <c r="Q47" s="88"/>
      <c r="R47" s="88"/>
      <c r="S47" s="88"/>
      <c r="T47" s="88"/>
    </row>
    <row r="48" spans="1:20" s="62" customFormat="1" ht="15" customHeight="1" x14ac:dyDescent="0.2">
      <c r="A48" s="31"/>
      <c r="B48" s="32"/>
      <c r="C48" s="32"/>
      <c r="D48" s="32"/>
      <c r="E48" s="32"/>
      <c r="F48" s="32"/>
      <c r="G48" s="32"/>
      <c r="H48" s="32"/>
      <c r="I48" s="32"/>
      <c r="J48" s="33"/>
      <c r="K48" s="96"/>
      <c r="L48" s="31"/>
      <c r="M48" s="32"/>
      <c r="N48" s="32"/>
      <c r="O48" s="32"/>
      <c r="P48" s="32"/>
      <c r="Q48" s="32"/>
      <c r="R48" s="32"/>
      <c r="S48" s="32"/>
      <c r="T48" s="33"/>
    </row>
    <row r="49" spans="1:20" s="62" customFormat="1" ht="18" customHeight="1" x14ac:dyDescent="0.3">
      <c r="A49" s="34"/>
      <c r="B49" s="92"/>
      <c r="C49" s="92"/>
      <c r="D49" s="92"/>
      <c r="E49" s="92"/>
      <c r="F49" s="92"/>
      <c r="G49" s="45" t="s">
        <v>7</v>
      </c>
      <c r="H49" s="320" t="str">
        <f>IF(NOT(ISBLANK(CoverSheet!$C$8)),CoverSheet!$C$8,"")</f>
        <v>Alpine Energy Limited</v>
      </c>
      <c r="I49" s="320"/>
      <c r="J49" s="26"/>
      <c r="K49" s="96"/>
      <c r="L49" s="34"/>
      <c r="M49" s="92"/>
      <c r="N49" s="92"/>
      <c r="O49" s="92"/>
      <c r="P49" s="92"/>
      <c r="Q49" s="45" t="s">
        <v>7</v>
      </c>
      <c r="R49" s="320" t="str">
        <f>IF(NOT(ISBLANK(CoverSheet!$C$8)),CoverSheet!$C$8,"")</f>
        <v>Alpine Energy Limited</v>
      </c>
      <c r="S49" s="320"/>
      <c r="T49" s="26"/>
    </row>
    <row r="50" spans="1:20" s="62" customFormat="1" ht="18" customHeight="1" x14ac:dyDescent="0.25">
      <c r="A50" s="34"/>
      <c r="B50" s="92"/>
      <c r="C50" s="92"/>
      <c r="D50" s="92"/>
      <c r="E50" s="92"/>
      <c r="F50" s="92"/>
      <c r="G50" s="45" t="s">
        <v>234</v>
      </c>
      <c r="H50" s="321" t="str">
        <f>IF(ISNUMBER(CoverSheet!$C$12),TEXT(CoverSheet!$C$12,"_([$-1409]d mmmm yyyy;_(@")&amp;" –"&amp;TEXT(DATE(YEAR(CoverSheet!$C$12)+10,MONTH(CoverSheet!$C$12),DAY(CoverSheet!$C$12)-1),"_([$-1409]d mmmm yyyy;_(@"),"")</f>
        <v xml:space="preserve"> 1 April 2021 – 31 March 2031</v>
      </c>
      <c r="I50" s="321"/>
      <c r="J50" s="26"/>
      <c r="K50" s="96"/>
      <c r="L50" s="34"/>
      <c r="M50" s="92"/>
      <c r="N50" s="92"/>
      <c r="O50" s="92"/>
      <c r="P50" s="92"/>
      <c r="Q50" s="45" t="s">
        <v>234</v>
      </c>
      <c r="R50" s="321" t="str">
        <f>IF(ISNUMBER(CoverSheet!$C$12),TEXT(CoverSheet!$C$12,"_([$-1409]d mmmm yyyy;_(@")&amp;" –"&amp;TEXT(DATE(YEAR(CoverSheet!$C$12)+10,MONTH(CoverSheet!$C$12),DAY(CoverSheet!$C$12)-1),"_([$-1409]d mmmm yyyy;_(@"),"")</f>
        <v xml:space="preserve"> 1 April 2021 – 31 March 2031</v>
      </c>
      <c r="S50" s="321"/>
      <c r="T50" s="26"/>
    </row>
    <row r="51" spans="1:20" s="62" customFormat="1" ht="18" customHeight="1" x14ac:dyDescent="0.35">
      <c r="A51" s="89"/>
      <c r="B51" s="92"/>
      <c r="C51" s="92"/>
      <c r="D51" s="92"/>
      <c r="E51" s="92"/>
      <c r="F51" s="92"/>
      <c r="G51" s="45" t="s">
        <v>233</v>
      </c>
      <c r="H51" s="330" t="str">
        <f>IF(ISBLANK($H$4),"",$H$4)</f>
        <v/>
      </c>
      <c r="I51" s="331"/>
      <c r="J51" s="26"/>
      <c r="K51" s="96"/>
      <c r="L51" s="89"/>
      <c r="M51" s="92"/>
      <c r="N51" s="92"/>
      <c r="O51" s="92"/>
      <c r="P51" s="92"/>
      <c r="Q51" s="45" t="s">
        <v>233</v>
      </c>
      <c r="R51" s="330" t="str">
        <f>IF(ISBLANK($H$4),"",$H$4)</f>
        <v/>
      </c>
      <c r="S51" s="331"/>
      <c r="T51" s="26"/>
    </row>
    <row r="52" spans="1:20" s="62" customFormat="1" ht="21" x14ac:dyDescent="0.35">
      <c r="A52" s="93" t="s">
        <v>509</v>
      </c>
      <c r="B52" s="92"/>
      <c r="C52" s="92"/>
      <c r="D52" s="92"/>
      <c r="E52" s="92"/>
      <c r="F52" s="92"/>
      <c r="G52" s="45"/>
      <c r="H52" s="45"/>
      <c r="I52" s="45"/>
      <c r="J52" s="26"/>
      <c r="K52" s="96"/>
      <c r="L52" s="93" t="s">
        <v>509</v>
      </c>
      <c r="M52" s="92"/>
      <c r="N52" s="92"/>
      <c r="O52" s="92"/>
      <c r="P52" s="92"/>
      <c r="Q52" s="92"/>
      <c r="R52" s="92"/>
      <c r="S52" s="45"/>
      <c r="T52" s="26"/>
    </row>
    <row r="53" spans="1:20" s="62" customFormat="1" ht="15" customHeight="1" x14ac:dyDescent="0.2">
      <c r="A53" s="39"/>
      <c r="B53" s="92"/>
      <c r="C53" s="92"/>
      <c r="D53" s="92"/>
      <c r="E53" s="92"/>
      <c r="F53" s="92"/>
      <c r="G53" s="92"/>
      <c r="H53" s="92"/>
      <c r="I53" s="92"/>
      <c r="J53" s="26"/>
      <c r="K53" s="96"/>
      <c r="L53" s="39"/>
      <c r="M53" s="92"/>
      <c r="N53" s="92"/>
      <c r="O53" s="92"/>
      <c r="P53" s="92"/>
      <c r="Q53" s="92"/>
      <c r="R53" s="92"/>
      <c r="S53" s="92"/>
      <c r="T53" s="26"/>
    </row>
    <row r="54" spans="1:20" s="102" customFormat="1" ht="15" customHeight="1" x14ac:dyDescent="0.25">
      <c r="A54" s="99" t="s">
        <v>213</v>
      </c>
      <c r="B54" s="99" t="s">
        <v>81</v>
      </c>
      <c r="C54" s="218" t="s">
        <v>82</v>
      </c>
      <c r="D54" s="99" t="s">
        <v>91</v>
      </c>
      <c r="E54" s="99" t="s">
        <v>212</v>
      </c>
      <c r="F54" s="99" t="s">
        <v>90</v>
      </c>
      <c r="G54" s="99" t="s">
        <v>88</v>
      </c>
      <c r="H54" s="99" t="s">
        <v>89</v>
      </c>
      <c r="I54" s="99" t="s">
        <v>188</v>
      </c>
      <c r="J54" s="100"/>
      <c r="K54" s="101"/>
      <c r="L54" s="99" t="s">
        <v>213</v>
      </c>
      <c r="M54" s="99" t="s">
        <v>81</v>
      </c>
      <c r="N54" s="217" t="s">
        <v>82</v>
      </c>
      <c r="O54" s="99" t="s">
        <v>83</v>
      </c>
      <c r="P54" s="99" t="s">
        <v>84</v>
      </c>
      <c r="Q54" s="99" t="s">
        <v>85</v>
      </c>
      <c r="R54" s="99" t="s">
        <v>86</v>
      </c>
      <c r="S54" s="99" t="s">
        <v>87</v>
      </c>
      <c r="T54" s="100"/>
    </row>
    <row r="55" spans="1:20" s="106" customFormat="1" ht="135.75" customHeight="1" x14ac:dyDescent="0.25">
      <c r="A55" s="105">
        <v>53</v>
      </c>
      <c r="B55" s="98" t="s">
        <v>340</v>
      </c>
      <c r="C55" s="220" t="s">
        <v>341</v>
      </c>
      <c r="D55" s="228">
        <v>3</v>
      </c>
      <c r="E55" s="300" t="s">
        <v>685</v>
      </c>
      <c r="F55" s="300" t="s">
        <v>644</v>
      </c>
      <c r="G55" s="98" t="s">
        <v>346</v>
      </c>
      <c r="H55" s="98" t="s">
        <v>347</v>
      </c>
      <c r="I55" s="98" t="s">
        <v>348</v>
      </c>
      <c r="J55" s="103"/>
      <c r="K55" s="104"/>
      <c r="L55" s="105">
        <v>53</v>
      </c>
      <c r="M55" s="98" t="s">
        <v>340</v>
      </c>
      <c r="N55" s="216" t="s">
        <v>341</v>
      </c>
      <c r="O55" s="98" t="s">
        <v>342</v>
      </c>
      <c r="P55" s="98" t="s">
        <v>343</v>
      </c>
      <c r="Q55" s="98" t="s">
        <v>344</v>
      </c>
      <c r="R55" s="98" t="s">
        <v>345</v>
      </c>
      <c r="S55" s="98" t="s">
        <v>229</v>
      </c>
      <c r="T55" s="103"/>
    </row>
    <row r="56" spans="1:20" s="106" customFormat="1" ht="103.5" customHeight="1" x14ac:dyDescent="0.25">
      <c r="A56" s="105">
        <v>59</v>
      </c>
      <c r="B56" s="98" t="s">
        <v>349</v>
      </c>
      <c r="C56" s="220" t="s">
        <v>350</v>
      </c>
      <c r="D56" s="228">
        <v>3</v>
      </c>
      <c r="E56" s="300" t="s">
        <v>686</v>
      </c>
      <c r="F56" s="300" t="s">
        <v>687</v>
      </c>
      <c r="G56" s="98" t="s">
        <v>434</v>
      </c>
      <c r="H56" s="98" t="s">
        <v>355</v>
      </c>
      <c r="I56" s="98" t="s">
        <v>356</v>
      </c>
      <c r="J56" s="103"/>
      <c r="K56" s="104"/>
      <c r="L56" s="105">
        <v>59</v>
      </c>
      <c r="M56" s="98" t="s">
        <v>349</v>
      </c>
      <c r="N56" s="216" t="s">
        <v>350</v>
      </c>
      <c r="O56" s="98" t="s">
        <v>351</v>
      </c>
      <c r="P56" s="98" t="s">
        <v>352</v>
      </c>
      <c r="Q56" s="98" t="s">
        <v>353</v>
      </c>
      <c r="R56" s="98" t="s">
        <v>354</v>
      </c>
      <c r="S56" s="98" t="s">
        <v>229</v>
      </c>
      <c r="T56" s="103"/>
    </row>
    <row r="57" spans="1:20" s="106" customFormat="1" ht="118.5" customHeight="1" x14ac:dyDescent="0.25">
      <c r="A57" s="105">
        <v>62</v>
      </c>
      <c r="B57" s="98" t="s">
        <v>215</v>
      </c>
      <c r="C57" s="220" t="s">
        <v>147</v>
      </c>
      <c r="D57" s="228">
        <v>3</v>
      </c>
      <c r="E57" s="300" t="s">
        <v>688</v>
      </c>
      <c r="F57" s="300" t="s">
        <v>645</v>
      </c>
      <c r="G57" s="98" t="s">
        <v>152</v>
      </c>
      <c r="H57" s="98" t="s">
        <v>153</v>
      </c>
      <c r="I57" s="98" t="s">
        <v>154</v>
      </c>
      <c r="J57" s="103"/>
      <c r="K57" s="104"/>
      <c r="L57" s="105">
        <v>62</v>
      </c>
      <c r="M57" s="98" t="s">
        <v>215</v>
      </c>
      <c r="N57" s="216" t="s">
        <v>147</v>
      </c>
      <c r="O57" s="98" t="s">
        <v>148</v>
      </c>
      <c r="P57" s="98" t="s">
        <v>149</v>
      </c>
      <c r="Q57" s="98" t="s">
        <v>150</v>
      </c>
      <c r="R57" s="98" t="s">
        <v>151</v>
      </c>
      <c r="S57" s="98" t="s">
        <v>229</v>
      </c>
      <c r="T57" s="103"/>
    </row>
    <row r="58" spans="1:20" s="106" customFormat="1" ht="158.25" customHeight="1" x14ac:dyDescent="0.25">
      <c r="A58" s="105">
        <v>63</v>
      </c>
      <c r="B58" s="98" t="s">
        <v>215</v>
      </c>
      <c r="C58" s="220" t="s">
        <v>357</v>
      </c>
      <c r="D58" s="228">
        <v>2</v>
      </c>
      <c r="E58" s="300" t="s">
        <v>646</v>
      </c>
      <c r="F58" s="300" t="s">
        <v>647</v>
      </c>
      <c r="G58" s="98" t="s">
        <v>435</v>
      </c>
      <c r="H58" s="98" t="s">
        <v>362</v>
      </c>
      <c r="I58" s="98" t="s">
        <v>363</v>
      </c>
      <c r="J58" s="107"/>
      <c r="K58" s="104"/>
      <c r="L58" s="105">
        <v>63</v>
      </c>
      <c r="M58" s="98" t="s">
        <v>215</v>
      </c>
      <c r="N58" s="216" t="s">
        <v>357</v>
      </c>
      <c r="O58" s="98" t="s">
        <v>358</v>
      </c>
      <c r="P58" s="98" t="s">
        <v>359</v>
      </c>
      <c r="Q58" s="98" t="s">
        <v>360</v>
      </c>
      <c r="R58" s="98" t="s">
        <v>361</v>
      </c>
      <c r="S58" s="98" t="s">
        <v>229</v>
      </c>
      <c r="T58" s="107"/>
    </row>
    <row r="59" spans="1:20" s="62" customFormat="1" x14ac:dyDescent="0.2">
      <c r="A59" s="88"/>
      <c r="B59" s="88"/>
      <c r="C59" s="88"/>
      <c r="D59" s="88"/>
      <c r="E59" s="88"/>
      <c r="F59" s="88"/>
      <c r="G59" s="88"/>
      <c r="H59" s="88"/>
      <c r="I59" s="88"/>
      <c r="J59" s="88"/>
      <c r="K59" s="61"/>
      <c r="L59" s="88"/>
      <c r="M59" s="88"/>
      <c r="N59" s="88"/>
      <c r="O59" s="88"/>
      <c r="P59" s="88"/>
      <c r="Q59" s="88"/>
      <c r="R59" s="88"/>
      <c r="S59" s="88"/>
      <c r="T59" s="88"/>
    </row>
    <row r="60" spans="1:20" s="62" customFormat="1" ht="15" customHeight="1" x14ac:dyDescent="0.2">
      <c r="A60" s="31"/>
      <c r="B60" s="32"/>
      <c r="C60" s="32"/>
      <c r="D60" s="32"/>
      <c r="E60" s="32"/>
      <c r="F60" s="32"/>
      <c r="G60" s="32"/>
      <c r="H60" s="32"/>
      <c r="I60" s="32"/>
      <c r="J60" s="33"/>
      <c r="K60" s="96"/>
      <c r="L60" s="31"/>
      <c r="M60" s="32"/>
      <c r="N60" s="32"/>
      <c r="O60" s="32"/>
      <c r="P60" s="32"/>
      <c r="Q60" s="32"/>
      <c r="R60" s="32"/>
      <c r="S60" s="32"/>
      <c r="T60" s="33"/>
    </row>
    <row r="61" spans="1:20" s="62" customFormat="1" ht="18" customHeight="1" x14ac:dyDescent="0.3">
      <c r="A61" s="34"/>
      <c r="B61" s="92"/>
      <c r="C61" s="92"/>
      <c r="D61" s="92"/>
      <c r="E61" s="92"/>
      <c r="F61" s="92"/>
      <c r="G61" s="45" t="s">
        <v>7</v>
      </c>
      <c r="H61" s="320" t="str">
        <f>IF(NOT(ISBLANK(CoverSheet!$C$8)),CoverSheet!$C$8,"")</f>
        <v>Alpine Energy Limited</v>
      </c>
      <c r="I61" s="320"/>
      <c r="J61" s="26"/>
      <c r="K61" s="96"/>
      <c r="L61" s="34"/>
      <c r="M61" s="92"/>
      <c r="N61" s="92"/>
      <c r="O61" s="92"/>
      <c r="P61" s="92"/>
      <c r="Q61" s="45" t="s">
        <v>7</v>
      </c>
      <c r="R61" s="332" t="str">
        <f>IF(NOT(ISBLANK(CoverSheet!$C$8)),CoverSheet!$C$8,"")</f>
        <v>Alpine Energy Limited</v>
      </c>
      <c r="S61" s="333"/>
      <c r="T61" s="26"/>
    </row>
    <row r="62" spans="1:20" s="62" customFormat="1" ht="18" customHeight="1" x14ac:dyDescent="0.25">
      <c r="A62" s="34"/>
      <c r="B62" s="92"/>
      <c r="C62" s="92"/>
      <c r="D62" s="92"/>
      <c r="E62" s="92"/>
      <c r="F62" s="92"/>
      <c r="G62" s="45" t="s">
        <v>234</v>
      </c>
      <c r="H62" s="321" t="str">
        <f>IF(ISNUMBER(CoverSheet!$C$12),TEXT(CoverSheet!$C$12,"_([$-1409]d mmmm yyyy;_(@")&amp;" –"&amp;TEXT(DATE(YEAR(CoverSheet!$C$12)+10,MONTH(CoverSheet!$C$12),DAY(CoverSheet!$C$12)-1),"_([$-1409]d mmmm yyyy;_(@"),"")</f>
        <v xml:space="preserve"> 1 April 2021 – 31 March 2031</v>
      </c>
      <c r="I62" s="321"/>
      <c r="J62" s="26"/>
      <c r="K62" s="96"/>
      <c r="L62" s="34"/>
      <c r="M62" s="92"/>
      <c r="N62" s="92"/>
      <c r="O62" s="92"/>
      <c r="P62" s="92"/>
      <c r="Q62" s="45" t="s">
        <v>234</v>
      </c>
      <c r="R62" s="330" t="str">
        <f>IF(ISNUMBER(CoverSheet!$C$12),TEXT(CoverSheet!$C$12,"_([$-1409]d mmmm yyyy;_(@")&amp;" –"&amp;TEXT(DATE(YEAR(CoverSheet!$C$12)+10,MONTH(CoverSheet!$C$12),DAY(CoverSheet!$C$12)-1),"_([$-1409]d mmmm yyyy;_(@"),"")</f>
        <v xml:space="preserve"> 1 April 2021 – 31 March 2031</v>
      </c>
      <c r="S62" s="331"/>
      <c r="T62" s="26"/>
    </row>
    <row r="63" spans="1:20" s="62" customFormat="1" ht="18" customHeight="1" x14ac:dyDescent="0.35">
      <c r="A63" s="89"/>
      <c r="B63" s="92"/>
      <c r="C63" s="92"/>
      <c r="D63" s="92"/>
      <c r="E63" s="92"/>
      <c r="F63" s="92"/>
      <c r="G63" s="45" t="s">
        <v>233</v>
      </c>
      <c r="H63" s="330" t="str">
        <f>IF(ISBLANK($H$4),"",$H$4)</f>
        <v/>
      </c>
      <c r="I63" s="331"/>
      <c r="J63" s="26"/>
      <c r="K63" s="96"/>
      <c r="L63" s="89"/>
      <c r="M63" s="92"/>
      <c r="N63" s="92"/>
      <c r="O63" s="92"/>
      <c r="P63" s="92"/>
      <c r="Q63" s="45" t="s">
        <v>233</v>
      </c>
      <c r="R63" s="330" t="str">
        <f>IF(ISBLANK($H$4),"",$H$4)</f>
        <v/>
      </c>
      <c r="S63" s="331"/>
      <c r="T63" s="26"/>
    </row>
    <row r="64" spans="1:20" s="62" customFormat="1" ht="21" x14ac:dyDescent="0.35">
      <c r="A64" s="93" t="s">
        <v>509</v>
      </c>
      <c r="B64" s="92"/>
      <c r="C64" s="92"/>
      <c r="D64" s="92"/>
      <c r="E64" s="92"/>
      <c r="F64" s="92"/>
      <c r="G64" s="45"/>
      <c r="H64" s="45"/>
      <c r="I64" s="45"/>
      <c r="J64" s="26"/>
      <c r="K64" s="96"/>
      <c r="L64" s="93" t="s">
        <v>509</v>
      </c>
      <c r="M64" s="92"/>
      <c r="N64" s="92"/>
      <c r="O64" s="92"/>
      <c r="P64" s="92"/>
      <c r="Q64" s="92"/>
      <c r="R64" s="92"/>
      <c r="S64" s="45"/>
      <c r="T64" s="26"/>
    </row>
    <row r="65" spans="1:20" s="62" customFormat="1" ht="15" customHeight="1" x14ac:dyDescent="0.2">
      <c r="A65" s="39"/>
      <c r="B65" s="92"/>
      <c r="C65" s="92"/>
      <c r="D65" s="92"/>
      <c r="E65" s="92"/>
      <c r="F65" s="92"/>
      <c r="G65" s="92"/>
      <c r="H65" s="92"/>
      <c r="I65" s="92"/>
      <c r="J65" s="26"/>
      <c r="K65" s="96"/>
      <c r="L65" s="39"/>
      <c r="M65" s="92"/>
      <c r="N65" s="92"/>
      <c r="O65" s="92"/>
      <c r="P65" s="92"/>
      <c r="Q65" s="92"/>
      <c r="R65" s="92"/>
      <c r="S65" s="92"/>
      <c r="T65" s="26"/>
    </row>
    <row r="66" spans="1:20" s="102" customFormat="1" ht="15" customHeight="1" x14ac:dyDescent="0.25">
      <c r="A66" s="99" t="s">
        <v>213</v>
      </c>
      <c r="B66" s="99" t="s">
        <v>81</v>
      </c>
      <c r="C66" s="218" t="s">
        <v>82</v>
      </c>
      <c r="D66" s="99" t="s">
        <v>91</v>
      </c>
      <c r="E66" s="99" t="s">
        <v>212</v>
      </c>
      <c r="F66" s="99" t="s">
        <v>90</v>
      </c>
      <c r="G66" s="99" t="s">
        <v>88</v>
      </c>
      <c r="H66" s="99" t="s">
        <v>89</v>
      </c>
      <c r="I66" s="99" t="s">
        <v>188</v>
      </c>
      <c r="J66" s="100"/>
      <c r="K66" s="101"/>
      <c r="L66" s="99" t="s">
        <v>213</v>
      </c>
      <c r="M66" s="99" t="s">
        <v>81</v>
      </c>
      <c r="N66" s="217" t="s">
        <v>82</v>
      </c>
      <c r="O66" s="99" t="s">
        <v>83</v>
      </c>
      <c r="P66" s="99" t="s">
        <v>84</v>
      </c>
      <c r="Q66" s="99" t="s">
        <v>85</v>
      </c>
      <c r="R66" s="99" t="s">
        <v>86</v>
      </c>
      <c r="S66" s="99" t="s">
        <v>87</v>
      </c>
      <c r="T66" s="100"/>
    </row>
    <row r="67" spans="1:20" s="106" customFormat="1" ht="170.25" customHeight="1" x14ac:dyDescent="0.25">
      <c r="A67" s="105">
        <v>64</v>
      </c>
      <c r="B67" s="98" t="s">
        <v>215</v>
      </c>
      <c r="C67" s="220" t="s">
        <v>155</v>
      </c>
      <c r="D67" s="228">
        <v>2</v>
      </c>
      <c r="E67" s="300" t="s">
        <v>689</v>
      </c>
      <c r="F67" s="300" t="s">
        <v>648</v>
      </c>
      <c r="G67" s="98" t="s">
        <v>160</v>
      </c>
      <c r="H67" s="98" t="s">
        <v>161</v>
      </c>
      <c r="I67" s="98" t="s">
        <v>162</v>
      </c>
      <c r="J67" s="103"/>
      <c r="K67" s="104"/>
      <c r="L67" s="105">
        <v>64</v>
      </c>
      <c r="M67" s="98" t="s">
        <v>215</v>
      </c>
      <c r="N67" s="216" t="s">
        <v>155</v>
      </c>
      <c r="O67" s="98" t="s">
        <v>156</v>
      </c>
      <c r="P67" s="98" t="s">
        <v>157</v>
      </c>
      <c r="Q67" s="98" t="s">
        <v>158</v>
      </c>
      <c r="R67" s="98" t="s">
        <v>159</v>
      </c>
      <c r="S67" s="98" t="s">
        <v>229</v>
      </c>
      <c r="T67" s="103"/>
    </row>
    <row r="68" spans="1:20" s="106" customFormat="1" ht="126" customHeight="1" x14ac:dyDescent="0.25">
      <c r="A68" s="105">
        <v>69</v>
      </c>
      <c r="B68" s="98" t="s">
        <v>364</v>
      </c>
      <c r="C68" s="220" t="s">
        <v>365</v>
      </c>
      <c r="D68" s="228">
        <v>3</v>
      </c>
      <c r="E68" s="300" t="s">
        <v>649</v>
      </c>
      <c r="F68" s="300" t="s">
        <v>650</v>
      </c>
      <c r="G68" s="98" t="s">
        <v>436</v>
      </c>
      <c r="H68" s="98" t="s">
        <v>370</v>
      </c>
      <c r="I68" s="98" t="s">
        <v>371</v>
      </c>
      <c r="J68" s="103"/>
      <c r="K68" s="104"/>
      <c r="L68" s="105">
        <v>69</v>
      </c>
      <c r="M68" s="98" t="s">
        <v>364</v>
      </c>
      <c r="N68" s="216" t="s">
        <v>365</v>
      </c>
      <c r="O68" s="98" t="s">
        <v>366</v>
      </c>
      <c r="P68" s="98" t="s">
        <v>367</v>
      </c>
      <c r="Q68" s="98" t="s">
        <v>368</v>
      </c>
      <c r="R68" s="98" t="s">
        <v>369</v>
      </c>
      <c r="S68" s="98" t="s">
        <v>229</v>
      </c>
      <c r="T68" s="103"/>
    </row>
    <row r="69" spans="1:20" s="106" customFormat="1" ht="137.25" customHeight="1" x14ac:dyDescent="0.25">
      <c r="A69" s="105">
        <v>79</v>
      </c>
      <c r="B69" s="98" t="s">
        <v>163</v>
      </c>
      <c r="C69" s="220" t="s">
        <v>164</v>
      </c>
      <c r="D69" s="228">
        <v>2</v>
      </c>
      <c r="E69" s="300" t="s">
        <v>651</v>
      </c>
      <c r="F69" s="300" t="s">
        <v>652</v>
      </c>
      <c r="G69" s="98" t="s">
        <v>167</v>
      </c>
      <c r="H69" s="98" t="s">
        <v>168</v>
      </c>
      <c r="I69" s="98" t="s">
        <v>169</v>
      </c>
      <c r="J69" s="103"/>
      <c r="K69" s="104"/>
      <c r="L69" s="105">
        <v>79</v>
      </c>
      <c r="M69" s="98" t="s">
        <v>163</v>
      </c>
      <c r="N69" s="216" t="s">
        <v>164</v>
      </c>
      <c r="O69" s="98" t="s">
        <v>217</v>
      </c>
      <c r="P69" s="98" t="s">
        <v>218</v>
      </c>
      <c r="Q69" s="98" t="s">
        <v>165</v>
      </c>
      <c r="R69" s="98" t="s">
        <v>166</v>
      </c>
      <c r="S69" s="98" t="s">
        <v>229</v>
      </c>
      <c r="T69" s="103"/>
    </row>
    <row r="70" spans="1:20" s="106" customFormat="1" ht="135.75" customHeight="1" x14ac:dyDescent="0.25">
      <c r="A70" s="105">
        <v>82</v>
      </c>
      <c r="B70" s="98" t="s">
        <v>170</v>
      </c>
      <c r="C70" s="220" t="s">
        <v>200</v>
      </c>
      <c r="D70" s="228">
        <v>2</v>
      </c>
      <c r="E70" s="300" t="s">
        <v>653</v>
      </c>
      <c r="F70" s="300" t="s">
        <v>654</v>
      </c>
      <c r="G70" s="98" t="s">
        <v>437</v>
      </c>
      <c r="H70" s="98" t="s">
        <v>205</v>
      </c>
      <c r="I70" s="98" t="s">
        <v>206</v>
      </c>
      <c r="J70" s="107"/>
      <c r="K70" s="104"/>
      <c r="L70" s="105">
        <v>82</v>
      </c>
      <c r="M70" s="98" t="s">
        <v>170</v>
      </c>
      <c r="N70" s="216" t="s">
        <v>200</v>
      </c>
      <c r="O70" s="98" t="s">
        <v>201</v>
      </c>
      <c r="P70" s="98" t="s">
        <v>202</v>
      </c>
      <c r="Q70" s="98" t="s">
        <v>203</v>
      </c>
      <c r="R70" s="98" t="s">
        <v>204</v>
      </c>
      <c r="S70" s="98" t="s">
        <v>229</v>
      </c>
      <c r="T70" s="107"/>
    </row>
    <row r="71" spans="1:20" s="62" customFormat="1" x14ac:dyDescent="0.2">
      <c r="A71" s="88"/>
      <c r="B71" s="88"/>
      <c r="C71" s="88"/>
      <c r="D71" s="88"/>
      <c r="E71" s="88"/>
      <c r="F71" s="88"/>
      <c r="G71" s="88"/>
      <c r="H71" s="88"/>
      <c r="I71" s="88"/>
      <c r="J71" s="88"/>
      <c r="K71" s="61"/>
      <c r="L71" s="88"/>
      <c r="M71" s="88"/>
      <c r="N71" s="88"/>
      <c r="O71" s="88"/>
      <c r="P71" s="88"/>
      <c r="Q71" s="88"/>
      <c r="R71" s="88"/>
      <c r="S71" s="88"/>
      <c r="T71" s="88"/>
    </row>
    <row r="72" spans="1:20" s="62" customFormat="1" ht="15" customHeight="1" x14ac:dyDescent="0.2">
      <c r="A72" s="31"/>
      <c r="B72" s="32"/>
      <c r="C72" s="32"/>
      <c r="D72" s="32"/>
      <c r="E72" s="32"/>
      <c r="F72" s="32"/>
      <c r="G72" s="32"/>
      <c r="H72" s="32"/>
      <c r="I72" s="32"/>
      <c r="J72" s="33"/>
      <c r="K72" s="96"/>
      <c r="L72" s="31"/>
      <c r="M72" s="32"/>
      <c r="N72" s="32"/>
      <c r="O72" s="32"/>
      <c r="P72" s="32"/>
      <c r="Q72" s="32"/>
      <c r="R72" s="32"/>
      <c r="S72" s="32"/>
      <c r="T72" s="33"/>
    </row>
    <row r="73" spans="1:20" s="62" customFormat="1" ht="18" customHeight="1" x14ac:dyDescent="0.3">
      <c r="A73" s="34"/>
      <c r="B73" s="92"/>
      <c r="C73" s="92"/>
      <c r="D73" s="92"/>
      <c r="E73" s="92"/>
      <c r="F73" s="92"/>
      <c r="G73" s="45" t="s">
        <v>7</v>
      </c>
      <c r="H73" s="320" t="str">
        <f>IF(NOT(ISBLANK(CoverSheet!$C$8)),CoverSheet!$C$8,"")</f>
        <v>Alpine Energy Limited</v>
      </c>
      <c r="I73" s="320"/>
      <c r="J73" s="26"/>
      <c r="K73" s="96"/>
      <c r="L73" s="34"/>
      <c r="M73" s="92"/>
      <c r="N73" s="92"/>
      <c r="O73" s="92"/>
      <c r="P73" s="92"/>
      <c r="Q73" s="45" t="s">
        <v>7</v>
      </c>
      <c r="R73" s="332" t="str">
        <f>IF(NOT(ISBLANK(CoverSheet!$C$8)),CoverSheet!$C$8,"")</f>
        <v>Alpine Energy Limited</v>
      </c>
      <c r="S73" s="333"/>
      <c r="T73" s="26"/>
    </row>
    <row r="74" spans="1:20" s="62" customFormat="1" ht="18" customHeight="1" x14ac:dyDescent="0.25">
      <c r="A74" s="34"/>
      <c r="B74" s="92"/>
      <c r="C74" s="92"/>
      <c r="D74" s="92"/>
      <c r="E74" s="92"/>
      <c r="F74" s="92"/>
      <c r="G74" s="45" t="s">
        <v>234</v>
      </c>
      <c r="H74" s="321" t="str">
        <f>IF(ISNUMBER(CoverSheet!$C$12),TEXT(CoverSheet!$C$12,"_([$-1409]d mmmm yyyy;_(@")&amp;" –"&amp;TEXT(DATE(YEAR(CoverSheet!$C$12)+10,MONTH(CoverSheet!$C$12),DAY(CoverSheet!$C$12)-1),"_([$-1409]d mmmm yyyy;_(@"),"")</f>
        <v xml:space="preserve"> 1 April 2021 – 31 March 2031</v>
      </c>
      <c r="I74" s="321"/>
      <c r="J74" s="26"/>
      <c r="K74" s="96"/>
      <c r="L74" s="34"/>
      <c r="M74" s="92"/>
      <c r="N74" s="92"/>
      <c r="O74" s="92"/>
      <c r="P74" s="92"/>
      <c r="Q74" s="45" t="s">
        <v>234</v>
      </c>
      <c r="R74" s="330" t="str">
        <f>IF(ISNUMBER(CoverSheet!$C$12),TEXT(CoverSheet!$C$12,"_([$-1409]d mmmm yyyy;_(@")&amp;" –"&amp;TEXT(DATE(YEAR(CoverSheet!$C$12)+10,MONTH(CoverSheet!$C$12),DAY(CoverSheet!$C$12)-1),"_([$-1409]d mmmm yyyy;_(@"),"")</f>
        <v xml:space="preserve"> 1 April 2021 – 31 March 2031</v>
      </c>
      <c r="S74" s="331"/>
      <c r="T74" s="26"/>
    </row>
    <row r="75" spans="1:20" s="62" customFormat="1" ht="18" customHeight="1" x14ac:dyDescent="0.35">
      <c r="A75" s="89"/>
      <c r="B75" s="92"/>
      <c r="C75" s="92"/>
      <c r="D75" s="92"/>
      <c r="E75" s="92"/>
      <c r="F75" s="92"/>
      <c r="G75" s="45" t="s">
        <v>233</v>
      </c>
      <c r="H75" s="330" t="str">
        <f>IF(ISBLANK($H$4),"",$H$4)</f>
        <v/>
      </c>
      <c r="I75" s="331"/>
      <c r="J75" s="26"/>
      <c r="K75" s="96"/>
      <c r="L75" s="89"/>
      <c r="M75" s="92"/>
      <c r="N75" s="92"/>
      <c r="O75" s="92"/>
      <c r="P75" s="92"/>
      <c r="Q75" s="45" t="s">
        <v>233</v>
      </c>
      <c r="R75" s="330" t="str">
        <f>IF(ISBLANK($H$4),"",$H$4)</f>
        <v/>
      </c>
      <c r="S75" s="331"/>
      <c r="T75" s="26"/>
    </row>
    <row r="76" spans="1:20" s="62" customFormat="1" ht="21" x14ac:dyDescent="0.35">
      <c r="A76" s="93" t="s">
        <v>509</v>
      </c>
      <c r="B76" s="92"/>
      <c r="C76" s="92"/>
      <c r="D76" s="92"/>
      <c r="E76" s="92"/>
      <c r="F76" s="92"/>
      <c r="G76" s="45"/>
      <c r="H76" s="45"/>
      <c r="I76" s="45"/>
      <c r="J76" s="26"/>
      <c r="K76" s="96"/>
      <c r="L76" s="93" t="s">
        <v>509</v>
      </c>
      <c r="M76" s="92"/>
      <c r="N76" s="92"/>
      <c r="O76" s="92"/>
      <c r="P76" s="92"/>
      <c r="Q76" s="92"/>
      <c r="R76" s="92"/>
      <c r="S76" s="45"/>
      <c r="T76" s="26"/>
    </row>
    <row r="77" spans="1:20" s="62" customFormat="1" ht="15" customHeight="1" x14ac:dyDescent="0.2">
      <c r="A77" s="39"/>
      <c r="B77" s="92"/>
      <c r="C77" s="92"/>
      <c r="D77" s="92"/>
      <c r="E77" s="92"/>
      <c r="F77" s="92"/>
      <c r="G77" s="92"/>
      <c r="H77" s="92"/>
      <c r="I77" s="92"/>
      <c r="J77" s="26"/>
      <c r="K77" s="96"/>
      <c r="L77" s="39"/>
      <c r="M77" s="92"/>
      <c r="N77" s="92"/>
      <c r="O77" s="92"/>
      <c r="P77" s="92"/>
      <c r="Q77" s="92"/>
      <c r="R77" s="92"/>
      <c r="S77" s="92"/>
      <c r="T77" s="26"/>
    </row>
    <row r="78" spans="1:20" s="102" customFormat="1" ht="15" customHeight="1" x14ac:dyDescent="0.25">
      <c r="A78" s="99" t="s">
        <v>213</v>
      </c>
      <c r="B78" s="99" t="s">
        <v>81</v>
      </c>
      <c r="C78" s="218" t="s">
        <v>82</v>
      </c>
      <c r="D78" s="99" t="s">
        <v>91</v>
      </c>
      <c r="E78" s="99" t="s">
        <v>212</v>
      </c>
      <c r="F78" s="99" t="s">
        <v>90</v>
      </c>
      <c r="G78" s="99" t="s">
        <v>88</v>
      </c>
      <c r="H78" s="99" t="s">
        <v>89</v>
      </c>
      <c r="I78" s="99" t="s">
        <v>188</v>
      </c>
      <c r="J78" s="100"/>
      <c r="K78" s="101"/>
      <c r="L78" s="99" t="s">
        <v>213</v>
      </c>
      <c r="M78" s="99" t="s">
        <v>81</v>
      </c>
      <c r="N78" s="217" t="s">
        <v>82</v>
      </c>
      <c r="O78" s="99" t="s">
        <v>83</v>
      </c>
      <c r="P78" s="99" t="s">
        <v>84</v>
      </c>
      <c r="Q78" s="99" t="s">
        <v>85</v>
      </c>
      <c r="R78" s="99" t="s">
        <v>86</v>
      </c>
      <c r="S78" s="99" t="s">
        <v>87</v>
      </c>
      <c r="T78" s="100"/>
    </row>
    <row r="79" spans="1:20" s="106" customFormat="1" ht="185.25" customHeight="1" x14ac:dyDescent="0.25">
      <c r="A79" s="105">
        <v>88</v>
      </c>
      <c r="B79" s="98" t="s">
        <v>372</v>
      </c>
      <c r="C79" s="220" t="s">
        <v>373</v>
      </c>
      <c r="D79" s="228">
        <v>3</v>
      </c>
      <c r="E79" s="300" t="s">
        <v>690</v>
      </c>
      <c r="F79" s="300" t="s">
        <v>655</v>
      </c>
      <c r="G79" s="98" t="s">
        <v>438</v>
      </c>
      <c r="H79" s="98" t="s">
        <v>378</v>
      </c>
      <c r="I79" s="98" t="s">
        <v>379</v>
      </c>
      <c r="J79" s="103"/>
      <c r="K79" s="104"/>
      <c r="L79" s="105">
        <v>88</v>
      </c>
      <c r="M79" s="98" t="s">
        <v>372</v>
      </c>
      <c r="N79" s="216" t="s">
        <v>373</v>
      </c>
      <c r="O79" s="98" t="s">
        <v>374</v>
      </c>
      <c r="P79" s="98" t="s">
        <v>375</v>
      </c>
      <c r="Q79" s="98" t="s">
        <v>376</v>
      </c>
      <c r="R79" s="98" t="s">
        <v>377</v>
      </c>
      <c r="S79" s="98" t="s">
        <v>229</v>
      </c>
      <c r="T79" s="103"/>
    </row>
    <row r="80" spans="1:20" s="106" customFormat="1" ht="226.5" customHeight="1" x14ac:dyDescent="0.25">
      <c r="A80" s="105">
        <v>91</v>
      </c>
      <c r="B80" s="98" t="s">
        <v>372</v>
      </c>
      <c r="C80" s="220" t="s">
        <v>207</v>
      </c>
      <c r="D80" s="228">
        <v>3</v>
      </c>
      <c r="E80" s="300" t="s">
        <v>691</v>
      </c>
      <c r="F80" s="300" t="s">
        <v>656</v>
      </c>
      <c r="G80" s="98" t="s">
        <v>439</v>
      </c>
      <c r="H80" s="98" t="s">
        <v>171</v>
      </c>
      <c r="I80" s="98" t="s">
        <v>172</v>
      </c>
      <c r="J80" s="103"/>
      <c r="K80" s="104"/>
      <c r="L80" s="105">
        <v>91</v>
      </c>
      <c r="M80" s="98" t="s">
        <v>372</v>
      </c>
      <c r="N80" s="216" t="s">
        <v>207</v>
      </c>
      <c r="O80" s="98" t="s">
        <v>208</v>
      </c>
      <c r="P80" s="98" t="s">
        <v>209</v>
      </c>
      <c r="Q80" s="98" t="s">
        <v>210</v>
      </c>
      <c r="R80" s="98" t="s">
        <v>211</v>
      </c>
      <c r="S80" s="98" t="s">
        <v>229</v>
      </c>
      <c r="T80" s="103"/>
    </row>
    <row r="81" spans="1:20" s="106" customFormat="1" ht="152.25" customHeight="1" x14ac:dyDescent="0.25">
      <c r="A81" s="105">
        <v>95</v>
      </c>
      <c r="B81" s="98" t="s">
        <v>380</v>
      </c>
      <c r="C81" s="220" t="s">
        <v>381</v>
      </c>
      <c r="D81" s="228">
        <v>2</v>
      </c>
      <c r="E81" s="300" t="s">
        <v>692</v>
      </c>
      <c r="F81" s="300" t="s">
        <v>657</v>
      </c>
      <c r="G81" s="98" t="s">
        <v>386</v>
      </c>
      <c r="H81" s="98" t="s">
        <v>387</v>
      </c>
      <c r="I81" s="98" t="s">
        <v>388</v>
      </c>
      <c r="J81" s="103"/>
      <c r="K81" s="104"/>
      <c r="L81" s="105">
        <v>95</v>
      </c>
      <c r="M81" s="98" t="s">
        <v>380</v>
      </c>
      <c r="N81" s="216" t="s">
        <v>381</v>
      </c>
      <c r="O81" s="98" t="s">
        <v>382</v>
      </c>
      <c r="P81" s="98" t="s">
        <v>383</v>
      </c>
      <c r="Q81" s="98" t="s">
        <v>384</v>
      </c>
      <c r="R81" s="98" t="s">
        <v>385</v>
      </c>
      <c r="S81" s="98" t="s">
        <v>229</v>
      </c>
      <c r="T81" s="103"/>
    </row>
    <row r="82" spans="1:20" s="106" customFormat="1" ht="169.5" customHeight="1" x14ac:dyDescent="0.25">
      <c r="A82" s="105">
        <v>99</v>
      </c>
      <c r="B82" s="98" t="s">
        <v>173</v>
      </c>
      <c r="C82" s="220" t="s">
        <v>174</v>
      </c>
      <c r="D82" s="228">
        <v>2</v>
      </c>
      <c r="E82" s="300" t="s">
        <v>693</v>
      </c>
      <c r="F82" s="300" t="s">
        <v>658</v>
      </c>
      <c r="G82" s="98" t="s">
        <v>178</v>
      </c>
      <c r="H82" s="98" t="s">
        <v>483</v>
      </c>
      <c r="I82" s="98" t="s">
        <v>179</v>
      </c>
      <c r="J82" s="107"/>
      <c r="K82" s="104"/>
      <c r="L82" s="105">
        <v>99</v>
      </c>
      <c r="M82" s="98" t="s">
        <v>173</v>
      </c>
      <c r="N82" s="216" t="s">
        <v>174</v>
      </c>
      <c r="O82" s="98" t="s">
        <v>175</v>
      </c>
      <c r="P82" s="98" t="s">
        <v>176</v>
      </c>
      <c r="Q82" s="98" t="s">
        <v>177</v>
      </c>
      <c r="R82" s="98" t="s">
        <v>222</v>
      </c>
      <c r="S82" s="98" t="s">
        <v>229</v>
      </c>
      <c r="T82" s="107"/>
    </row>
    <row r="83" spans="1:20" s="62" customFormat="1" x14ac:dyDescent="0.2">
      <c r="A83" s="88"/>
      <c r="B83" s="88"/>
      <c r="C83" s="88"/>
      <c r="D83" s="88"/>
      <c r="E83" s="88"/>
      <c r="F83" s="88"/>
      <c r="G83" s="88"/>
      <c r="H83" s="88"/>
      <c r="I83" s="88"/>
      <c r="J83" s="88"/>
      <c r="K83" s="61"/>
      <c r="L83" s="88"/>
      <c r="M83" s="88"/>
      <c r="N83" s="88"/>
      <c r="O83" s="88"/>
      <c r="P83" s="88"/>
      <c r="Q83" s="88"/>
      <c r="R83" s="88"/>
      <c r="S83" s="88"/>
      <c r="T83" s="88"/>
    </row>
    <row r="84" spans="1:20" s="62" customFormat="1" ht="15" customHeight="1" x14ac:dyDescent="0.2">
      <c r="A84" s="31"/>
      <c r="B84" s="32"/>
      <c r="C84" s="32"/>
      <c r="D84" s="32"/>
      <c r="E84" s="32"/>
      <c r="F84" s="32"/>
      <c r="G84" s="32"/>
      <c r="H84" s="32"/>
      <c r="I84" s="32"/>
      <c r="J84" s="33"/>
      <c r="K84" s="96"/>
      <c r="L84" s="31"/>
      <c r="M84" s="32"/>
      <c r="N84" s="32"/>
      <c r="O84" s="32"/>
      <c r="P84" s="32"/>
      <c r="Q84" s="32"/>
      <c r="R84" s="32"/>
      <c r="S84" s="32"/>
      <c r="T84" s="33"/>
    </row>
    <row r="85" spans="1:20" s="62" customFormat="1" ht="18" customHeight="1" x14ac:dyDescent="0.3">
      <c r="A85" s="34"/>
      <c r="B85" s="92"/>
      <c r="C85" s="92"/>
      <c r="D85" s="92"/>
      <c r="E85" s="92"/>
      <c r="F85" s="92"/>
      <c r="G85" s="45" t="s">
        <v>7</v>
      </c>
      <c r="H85" s="320" t="str">
        <f>IF(NOT(ISBLANK(CoverSheet!$C$8)),CoverSheet!$C$8,"")</f>
        <v>Alpine Energy Limited</v>
      </c>
      <c r="I85" s="320"/>
      <c r="J85" s="26"/>
      <c r="K85" s="96"/>
      <c r="L85" s="34"/>
      <c r="M85" s="92"/>
      <c r="N85" s="92"/>
      <c r="O85" s="92"/>
      <c r="P85" s="92"/>
      <c r="Q85" s="45" t="s">
        <v>7</v>
      </c>
      <c r="R85" s="332" t="str">
        <f>IF(NOT(ISBLANK(CoverSheet!$C$8)),CoverSheet!$C$8,"")</f>
        <v>Alpine Energy Limited</v>
      </c>
      <c r="S85" s="333"/>
      <c r="T85" s="26"/>
    </row>
    <row r="86" spans="1:20" s="62" customFormat="1" ht="18" customHeight="1" x14ac:dyDescent="0.25">
      <c r="A86" s="34"/>
      <c r="B86" s="92"/>
      <c r="C86" s="92"/>
      <c r="D86" s="92"/>
      <c r="E86" s="92"/>
      <c r="F86" s="92"/>
      <c r="G86" s="45" t="s">
        <v>234</v>
      </c>
      <c r="H86" s="321" t="str">
        <f>IF(ISNUMBER(CoverSheet!$C$12),TEXT(CoverSheet!$C$12,"_([$-1409]d mmmm yyyy;_(@")&amp;" –"&amp;TEXT(DATE(YEAR(CoverSheet!$C$12)+10,MONTH(CoverSheet!$C$12),DAY(CoverSheet!$C$12)-1),"_([$-1409]d mmmm yyyy;_(@"),"")</f>
        <v xml:space="preserve"> 1 April 2021 – 31 March 2031</v>
      </c>
      <c r="I86" s="321"/>
      <c r="J86" s="26"/>
      <c r="K86" s="96"/>
      <c r="L86" s="34"/>
      <c r="M86" s="92"/>
      <c r="N86" s="92"/>
      <c r="O86" s="92"/>
      <c r="P86" s="92"/>
      <c r="Q86" s="45" t="s">
        <v>234</v>
      </c>
      <c r="R86" s="330" t="str">
        <f>IF(ISNUMBER(CoverSheet!$C$12),TEXT(CoverSheet!$C$12,"_([$-1409]d mmmm yyyy;_(@")&amp;" –"&amp;TEXT(DATE(YEAR(CoverSheet!$C$12)+10,MONTH(CoverSheet!$C$12),DAY(CoverSheet!$C$12)-1),"_([$-1409]d mmmm yyyy;_(@"),"")</f>
        <v xml:space="preserve"> 1 April 2021 – 31 March 2031</v>
      </c>
      <c r="S86" s="331"/>
      <c r="T86" s="26"/>
    </row>
    <row r="87" spans="1:20" s="62" customFormat="1" ht="18" customHeight="1" x14ac:dyDescent="0.35">
      <c r="A87" s="89"/>
      <c r="B87" s="92"/>
      <c r="C87" s="92"/>
      <c r="D87" s="92"/>
      <c r="E87" s="92"/>
      <c r="F87" s="92"/>
      <c r="G87" s="45" t="s">
        <v>233</v>
      </c>
      <c r="H87" s="330" t="str">
        <f>IF(ISBLANK($H$4),"",$H$4)</f>
        <v/>
      </c>
      <c r="I87" s="331"/>
      <c r="J87" s="26"/>
      <c r="K87" s="96"/>
      <c r="L87" s="89"/>
      <c r="M87" s="92"/>
      <c r="N87" s="92"/>
      <c r="O87" s="92"/>
      <c r="P87" s="92"/>
      <c r="Q87" s="45" t="s">
        <v>233</v>
      </c>
      <c r="R87" s="330" t="str">
        <f>IF(ISBLANK($H$4),"",$H$4)</f>
        <v/>
      </c>
      <c r="S87" s="331"/>
      <c r="T87" s="26"/>
    </row>
    <row r="88" spans="1:20" s="62" customFormat="1" ht="21" x14ac:dyDescent="0.35">
      <c r="A88" s="93" t="s">
        <v>509</v>
      </c>
      <c r="B88" s="92"/>
      <c r="C88" s="92"/>
      <c r="D88" s="92"/>
      <c r="E88" s="92"/>
      <c r="F88" s="92"/>
      <c r="G88" s="45"/>
      <c r="H88" s="45"/>
      <c r="I88" s="45"/>
      <c r="J88" s="26"/>
      <c r="K88" s="96"/>
      <c r="L88" s="93" t="s">
        <v>509</v>
      </c>
      <c r="M88" s="92"/>
      <c r="N88" s="92"/>
      <c r="O88" s="92"/>
      <c r="P88" s="92"/>
      <c r="Q88" s="92"/>
      <c r="R88" s="92"/>
      <c r="S88" s="45"/>
      <c r="T88" s="26"/>
    </row>
    <row r="89" spans="1:20" s="62" customFormat="1" ht="15" customHeight="1" x14ac:dyDescent="0.2">
      <c r="A89" s="39"/>
      <c r="B89" s="92"/>
      <c r="C89" s="92"/>
      <c r="D89" s="92"/>
      <c r="E89" s="92"/>
      <c r="F89" s="92"/>
      <c r="G89" s="92"/>
      <c r="H89" s="92"/>
      <c r="I89" s="92"/>
      <c r="J89" s="26"/>
      <c r="K89" s="96"/>
      <c r="L89" s="39"/>
      <c r="M89" s="92"/>
      <c r="N89" s="92"/>
      <c r="O89" s="92"/>
      <c r="P89" s="92"/>
      <c r="Q89" s="92"/>
      <c r="R89" s="92"/>
      <c r="S89" s="92"/>
      <c r="T89" s="26"/>
    </row>
    <row r="90" spans="1:20" s="102" customFormat="1" ht="15" customHeight="1" x14ac:dyDescent="0.25">
      <c r="A90" s="99" t="s">
        <v>213</v>
      </c>
      <c r="B90" s="99" t="s">
        <v>81</v>
      </c>
      <c r="C90" s="218" t="s">
        <v>82</v>
      </c>
      <c r="D90" s="99" t="s">
        <v>91</v>
      </c>
      <c r="E90" s="99" t="s">
        <v>212</v>
      </c>
      <c r="F90" s="99" t="s">
        <v>90</v>
      </c>
      <c r="G90" s="99" t="s">
        <v>88</v>
      </c>
      <c r="H90" s="99" t="s">
        <v>89</v>
      </c>
      <c r="I90" s="99" t="s">
        <v>188</v>
      </c>
      <c r="J90" s="100"/>
      <c r="K90" s="101"/>
      <c r="L90" s="99" t="s">
        <v>213</v>
      </c>
      <c r="M90" s="99" t="s">
        <v>81</v>
      </c>
      <c r="N90" s="217" t="s">
        <v>82</v>
      </c>
      <c r="O90" s="99" t="s">
        <v>83</v>
      </c>
      <c r="P90" s="99" t="s">
        <v>84</v>
      </c>
      <c r="Q90" s="99" t="s">
        <v>85</v>
      </c>
      <c r="R90" s="99" t="s">
        <v>86</v>
      </c>
      <c r="S90" s="99" t="s">
        <v>87</v>
      </c>
      <c r="T90" s="100"/>
    </row>
    <row r="91" spans="1:20" s="106" customFormat="1" ht="90" customHeight="1" x14ac:dyDescent="0.25">
      <c r="A91" s="105">
        <v>105</v>
      </c>
      <c r="B91" s="98" t="s">
        <v>180</v>
      </c>
      <c r="C91" s="220" t="s">
        <v>181</v>
      </c>
      <c r="D91" s="228">
        <v>1</v>
      </c>
      <c r="E91" s="300" t="s">
        <v>659</v>
      </c>
      <c r="F91" s="300" t="s">
        <v>660</v>
      </c>
      <c r="G91" s="98" t="s">
        <v>440</v>
      </c>
      <c r="H91" s="98" t="s">
        <v>186</v>
      </c>
      <c r="I91" s="98" t="s">
        <v>187</v>
      </c>
      <c r="J91" s="103"/>
      <c r="K91" s="104"/>
      <c r="L91" s="105">
        <v>105</v>
      </c>
      <c r="M91" s="98" t="s">
        <v>180</v>
      </c>
      <c r="N91" s="216" t="s">
        <v>181</v>
      </c>
      <c r="O91" s="98" t="s">
        <v>182</v>
      </c>
      <c r="P91" s="98" t="s">
        <v>183</v>
      </c>
      <c r="Q91" s="98" t="s">
        <v>184</v>
      </c>
      <c r="R91" s="98" t="s">
        <v>185</v>
      </c>
      <c r="S91" s="98" t="s">
        <v>229</v>
      </c>
      <c r="T91" s="103"/>
    </row>
    <row r="92" spans="1:20" s="106" customFormat="1" ht="141.75" customHeight="1" x14ac:dyDescent="0.25">
      <c r="A92" s="105">
        <v>109</v>
      </c>
      <c r="B92" s="98" t="s">
        <v>389</v>
      </c>
      <c r="C92" s="220" t="s">
        <v>390</v>
      </c>
      <c r="D92" s="228">
        <v>2</v>
      </c>
      <c r="E92" s="300" t="s">
        <v>694</v>
      </c>
      <c r="F92" s="300" t="s">
        <v>661</v>
      </c>
      <c r="G92" s="98" t="s">
        <v>395</v>
      </c>
      <c r="H92" s="98" t="s">
        <v>396</v>
      </c>
      <c r="I92" s="98" t="s">
        <v>397</v>
      </c>
      <c r="J92" s="103"/>
      <c r="K92" s="104"/>
      <c r="L92" s="105">
        <v>109</v>
      </c>
      <c r="M92" s="98" t="s">
        <v>389</v>
      </c>
      <c r="N92" s="216" t="s">
        <v>390</v>
      </c>
      <c r="O92" s="98" t="s">
        <v>391</v>
      </c>
      <c r="P92" s="98" t="s">
        <v>392</v>
      </c>
      <c r="Q92" s="98" t="s">
        <v>393</v>
      </c>
      <c r="R92" s="98" t="s">
        <v>394</v>
      </c>
      <c r="S92" s="98" t="s">
        <v>229</v>
      </c>
      <c r="T92" s="103"/>
    </row>
    <row r="93" spans="1:20" s="106" customFormat="1" ht="200.25" customHeight="1" x14ac:dyDescent="0.25">
      <c r="A93" s="105">
        <v>113</v>
      </c>
      <c r="B93" s="98" t="s">
        <v>398</v>
      </c>
      <c r="C93" s="220" t="s">
        <v>399</v>
      </c>
      <c r="D93" s="228">
        <v>2</v>
      </c>
      <c r="E93" s="300" t="s">
        <v>695</v>
      </c>
      <c r="F93" s="300" t="s">
        <v>662</v>
      </c>
      <c r="G93" s="98" t="s">
        <v>441</v>
      </c>
      <c r="H93" s="98" t="s">
        <v>404</v>
      </c>
      <c r="I93" s="98" t="s">
        <v>405</v>
      </c>
      <c r="J93" s="103"/>
      <c r="K93" s="104"/>
      <c r="L93" s="105">
        <v>113</v>
      </c>
      <c r="M93" s="98" t="s">
        <v>398</v>
      </c>
      <c r="N93" s="216" t="s">
        <v>399</v>
      </c>
      <c r="O93" s="98" t="s">
        <v>400</v>
      </c>
      <c r="P93" s="98" t="s">
        <v>401</v>
      </c>
      <c r="Q93" s="98" t="s">
        <v>402</v>
      </c>
      <c r="R93" s="98" t="s">
        <v>403</v>
      </c>
      <c r="S93" s="98" t="s">
        <v>229</v>
      </c>
      <c r="T93" s="103"/>
    </row>
    <row r="94" spans="1:20" s="106" customFormat="1" ht="155.25" customHeight="1" x14ac:dyDescent="0.25">
      <c r="A94" s="105">
        <v>115</v>
      </c>
      <c r="B94" s="98" t="s">
        <v>398</v>
      </c>
      <c r="C94" s="220" t="s">
        <v>406</v>
      </c>
      <c r="D94" s="228">
        <v>3</v>
      </c>
      <c r="E94" s="300" t="s">
        <v>663</v>
      </c>
      <c r="F94" s="300" t="s">
        <v>664</v>
      </c>
      <c r="G94" s="98" t="s">
        <v>442</v>
      </c>
      <c r="H94" s="98" t="s">
        <v>411</v>
      </c>
      <c r="I94" s="98" t="s">
        <v>412</v>
      </c>
      <c r="J94" s="103"/>
      <c r="K94" s="104"/>
      <c r="L94" s="105">
        <v>115</v>
      </c>
      <c r="M94" s="98" t="s">
        <v>398</v>
      </c>
      <c r="N94" s="216" t="s">
        <v>406</v>
      </c>
      <c r="O94" s="98" t="s">
        <v>407</v>
      </c>
      <c r="P94" s="98" t="s">
        <v>408</v>
      </c>
      <c r="Q94" s="98" t="s">
        <v>409</v>
      </c>
      <c r="R94" s="98" t="s">
        <v>410</v>
      </c>
      <c r="S94" s="98" t="s">
        <v>229</v>
      </c>
      <c r="T94" s="103"/>
    </row>
    <row r="95" spans="1:20" x14ac:dyDescent="0.2">
      <c r="A95" s="40"/>
      <c r="B95" s="24"/>
      <c r="C95" s="221"/>
      <c r="D95" s="24"/>
      <c r="E95" s="24"/>
      <c r="F95" s="24"/>
      <c r="G95" s="24"/>
      <c r="H95" s="24"/>
      <c r="I95" s="24"/>
      <c r="J95" s="25"/>
      <c r="K95" s="60"/>
      <c r="L95" s="40"/>
      <c r="M95" s="24"/>
      <c r="N95" s="219"/>
      <c r="O95" s="24"/>
      <c r="P95" s="24"/>
      <c r="Q95" s="24"/>
      <c r="R95" s="24"/>
      <c r="S95" s="24"/>
      <c r="T95" s="25"/>
    </row>
  </sheetData>
  <sheetProtection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254"/>
      <c r="B1" s="255"/>
      <c r="C1" s="256"/>
      <c r="D1" s="257"/>
    </row>
    <row r="2" spans="1:4" ht="15.75" x14ac:dyDescent="0.25">
      <c r="A2" s="258"/>
      <c r="B2" s="259" t="s">
        <v>3</v>
      </c>
      <c r="C2" s="260"/>
      <c r="D2" s="261"/>
    </row>
    <row r="3" spans="1:4" x14ac:dyDescent="0.2">
      <c r="A3" s="258"/>
      <c r="B3" s="262" t="s">
        <v>582</v>
      </c>
      <c r="C3" s="260"/>
      <c r="D3" s="261"/>
    </row>
    <row r="4" spans="1:4" x14ac:dyDescent="0.2">
      <c r="A4" s="258"/>
      <c r="B4" s="263"/>
      <c r="C4" s="264"/>
      <c r="D4" s="261"/>
    </row>
    <row r="5" spans="1:4" s="17" customFormat="1" x14ac:dyDescent="0.2">
      <c r="A5" s="265"/>
      <c r="B5" s="266" t="s">
        <v>1</v>
      </c>
      <c r="C5" s="266" t="s">
        <v>574</v>
      </c>
      <c r="D5" s="267"/>
    </row>
    <row r="6" spans="1:4" s="17" customFormat="1" x14ac:dyDescent="0.2">
      <c r="A6" s="265"/>
      <c r="B6" s="268" t="s">
        <v>414</v>
      </c>
      <c r="C6" s="269" t="s">
        <v>575</v>
      </c>
      <c r="D6" s="267"/>
    </row>
    <row r="7" spans="1:4" s="17" customFormat="1" x14ac:dyDescent="0.2">
      <c r="A7" s="265"/>
      <c r="B7" s="268" t="s">
        <v>423</v>
      </c>
      <c r="C7" s="269" t="s">
        <v>576</v>
      </c>
      <c r="D7" s="267"/>
    </row>
    <row r="8" spans="1:4" s="17" customFormat="1" x14ac:dyDescent="0.2">
      <c r="A8" s="265"/>
      <c r="B8" s="268" t="s">
        <v>424</v>
      </c>
      <c r="C8" s="269" t="s">
        <v>577</v>
      </c>
      <c r="D8" s="267"/>
    </row>
    <row r="9" spans="1:4" s="17" customFormat="1" x14ac:dyDescent="0.2">
      <c r="A9" s="265"/>
      <c r="B9" s="268" t="s">
        <v>425</v>
      </c>
      <c r="C9" s="269" t="s">
        <v>578</v>
      </c>
      <c r="D9" s="267"/>
    </row>
    <row r="10" spans="1:4" s="17" customFormat="1" x14ac:dyDescent="0.2">
      <c r="A10" s="265"/>
      <c r="B10" s="268" t="s">
        <v>584</v>
      </c>
      <c r="C10" s="269" t="s">
        <v>579</v>
      </c>
      <c r="D10" s="267"/>
    </row>
    <row r="11" spans="1:4" x14ac:dyDescent="0.2">
      <c r="A11" s="265"/>
      <c r="B11" s="268" t="s">
        <v>426</v>
      </c>
      <c r="C11" s="269" t="s">
        <v>580</v>
      </c>
      <c r="D11" s="267"/>
    </row>
    <row r="12" spans="1:4" x14ac:dyDescent="0.2">
      <c r="A12" s="265"/>
      <c r="B12" s="268" t="s">
        <v>242</v>
      </c>
      <c r="C12" s="269" t="s">
        <v>581</v>
      </c>
      <c r="D12" s="267"/>
    </row>
    <row r="13" spans="1:4" x14ac:dyDescent="0.2">
      <c r="A13" s="265"/>
      <c r="B13" s="263"/>
      <c r="C13" s="263"/>
      <c r="D13" s="267"/>
    </row>
    <row r="14" spans="1:4" x14ac:dyDescent="0.2">
      <c r="A14" s="265"/>
      <c r="B14" s="263"/>
      <c r="C14" s="263"/>
      <c r="D14" s="267"/>
    </row>
    <row r="15" spans="1:4" x14ac:dyDescent="0.2">
      <c r="A15" s="265"/>
      <c r="B15" s="263"/>
      <c r="C15" s="263"/>
      <c r="D15" s="267"/>
    </row>
    <row r="16" spans="1:4" x14ac:dyDescent="0.2">
      <c r="A16" s="270"/>
      <c r="B16" s="271"/>
      <c r="C16" s="271"/>
      <c r="D16" s="272"/>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C28"/>
  <sheetViews>
    <sheetView showGridLines="0" view="pageBreakPreview" topLeftCell="A7" zoomScaleNormal="100" zoomScaleSheetLayoutView="100" workbookViewId="0">
      <selection activeCell="B24" sqref="B24"/>
    </sheetView>
  </sheetViews>
  <sheetFormatPr defaultColWidth="9.140625" defaultRowHeight="15" x14ac:dyDescent="0.2"/>
  <cols>
    <col min="1" max="1" width="9.140625" style="2"/>
    <col min="2" max="2" width="110.85546875" style="2" customWidth="1"/>
    <col min="3" max="3" width="9.140625" style="2" customWidth="1"/>
    <col min="4" max="16384" width="9.140625" style="2"/>
  </cols>
  <sheetData>
    <row r="1" spans="1:3" x14ac:dyDescent="0.2">
      <c r="A1" s="239"/>
      <c r="B1" s="308"/>
      <c r="C1" s="309"/>
    </row>
    <row r="2" spans="1:3" ht="15.75" x14ac:dyDescent="0.25">
      <c r="A2" s="240"/>
      <c r="B2" s="241" t="s">
        <v>587</v>
      </c>
      <c r="C2" s="242"/>
    </row>
    <row r="3" spans="1:3" ht="63.75" x14ac:dyDescent="0.2">
      <c r="A3" s="240"/>
      <c r="B3" s="289" t="s">
        <v>588</v>
      </c>
      <c r="C3" s="242"/>
    </row>
    <row r="4" spans="1:3" x14ac:dyDescent="0.2">
      <c r="A4" s="240"/>
      <c r="B4" s="243"/>
      <c r="C4" s="242"/>
    </row>
    <row r="5" spans="1:3" ht="15.75" x14ac:dyDescent="0.2">
      <c r="A5" s="240"/>
      <c r="B5" s="244" t="s">
        <v>549</v>
      </c>
      <c r="C5" s="242"/>
    </row>
    <row r="6" spans="1:3" ht="38.25" x14ac:dyDescent="0.2">
      <c r="A6" s="240"/>
      <c r="B6" s="243" t="s">
        <v>558</v>
      </c>
      <c r="C6" s="242"/>
    </row>
    <row r="7" spans="1:3" ht="63.75" x14ac:dyDescent="0.2">
      <c r="A7" s="240"/>
      <c r="B7" s="243" t="s">
        <v>559</v>
      </c>
      <c r="C7" s="242"/>
    </row>
    <row r="8" spans="1:3" x14ac:dyDescent="0.2">
      <c r="A8" s="240"/>
      <c r="B8" s="245"/>
      <c r="C8" s="242"/>
    </row>
    <row r="9" spans="1:3" ht="15.75" x14ac:dyDescent="0.25">
      <c r="A9" s="240"/>
      <c r="B9" s="246" t="s">
        <v>550</v>
      </c>
      <c r="C9" s="242"/>
    </row>
    <row r="10" spans="1:3" ht="25.5" x14ac:dyDescent="0.2">
      <c r="A10" s="240"/>
      <c r="B10" s="243" t="s">
        <v>589</v>
      </c>
      <c r="C10" s="242"/>
    </row>
    <row r="11" spans="1:3" ht="25.5" x14ac:dyDescent="0.2">
      <c r="A11" s="240"/>
      <c r="B11" s="243" t="s">
        <v>591</v>
      </c>
      <c r="C11" s="242"/>
    </row>
    <row r="12" spans="1:3" x14ac:dyDescent="0.2">
      <c r="A12" s="240"/>
      <c r="B12" s="243"/>
      <c r="C12" s="242"/>
    </row>
    <row r="13" spans="1:3" ht="15.75" x14ac:dyDescent="0.2">
      <c r="A13" s="240"/>
      <c r="B13" s="244" t="s">
        <v>553</v>
      </c>
      <c r="C13" s="242"/>
    </row>
    <row r="14" spans="1:3" ht="38.25" x14ac:dyDescent="0.2">
      <c r="A14" s="240"/>
      <c r="B14" s="243" t="s">
        <v>554</v>
      </c>
      <c r="C14" s="242"/>
    </row>
    <row r="15" spans="1:3" x14ac:dyDescent="0.2">
      <c r="A15" s="240"/>
      <c r="B15" s="243"/>
      <c r="C15" s="242"/>
    </row>
    <row r="16" spans="1:3" ht="15.75" x14ac:dyDescent="0.2">
      <c r="A16" s="240"/>
      <c r="B16" s="244" t="s">
        <v>560</v>
      </c>
      <c r="C16" s="242"/>
    </row>
    <row r="17" spans="1:3" ht="15.75" customHeight="1" x14ac:dyDescent="0.2">
      <c r="A17" s="240"/>
      <c r="B17" s="243" t="s">
        <v>561</v>
      </c>
      <c r="C17" s="242"/>
    </row>
    <row r="18" spans="1:3" x14ac:dyDescent="0.2">
      <c r="A18" s="240"/>
      <c r="B18" s="243"/>
      <c r="C18" s="242"/>
    </row>
    <row r="19" spans="1:3" ht="15.75" x14ac:dyDescent="0.2">
      <c r="A19" s="240"/>
      <c r="B19" s="244" t="s">
        <v>551</v>
      </c>
      <c r="C19" s="242"/>
    </row>
    <row r="20" spans="1:3" ht="25.5" x14ac:dyDescent="0.2">
      <c r="A20" s="240"/>
      <c r="B20" s="243" t="s">
        <v>590</v>
      </c>
      <c r="C20" s="242"/>
    </row>
    <row r="21" spans="1:3" s="3" customFormat="1" ht="51" x14ac:dyDescent="0.2">
      <c r="A21" s="247"/>
      <c r="B21" s="248" t="s">
        <v>592</v>
      </c>
      <c r="C21" s="249"/>
    </row>
    <row r="22" spans="1:3" s="3" customFormat="1" x14ac:dyDescent="0.2">
      <c r="A22" s="247"/>
      <c r="B22" s="248"/>
      <c r="C22" s="249"/>
    </row>
    <row r="23" spans="1:3" s="3" customFormat="1" ht="15.75" x14ac:dyDescent="0.2">
      <c r="A23" s="247"/>
      <c r="B23" s="250" t="s">
        <v>583</v>
      </c>
      <c r="C23" s="249"/>
    </row>
    <row r="24" spans="1:3" s="3" customFormat="1" ht="38.25" x14ac:dyDescent="0.2">
      <c r="A24" s="247"/>
      <c r="B24" s="295" t="s">
        <v>602</v>
      </c>
      <c r="C24" s="249"/>
    </row>
    <row r="25" spans="1:3" x14ac:dyDescent="0.2">
      <c r="A25" s="240"/>
      <c r="B25" s="243"/>
      <c r="C25" s="242"/>
    </row>
    <row r="26" spans="1:3" ht="15.75" x14ac:dyDescent="0.2">
      <c r="A26" s="240"/>
      <c r="B26" s="250" t="s">
        <v>585</v>
      </c>
      <c r="C26" s="242"/>
    </row>
    <row r="27" spans="1:3" ht="38.25" x14ac:dyDescent="0.2">
      <c r="A27" s="240"/>
      <c r="B27" s="243" t="s">
        <v>586</v>
      </c>
      <c r="C27" s="242"/>
    </row>
    <row r="28" spans="1:3" s="3" customFormat="1" x14ac:dyDescent="0.2">
      <c r="A28" s="251"/>
      <c r="B28" s="252"/>
      <c r="C28" s="253"/>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V190"/>
  <sheetViews>
    <sheetView showGridLines="0" view="pageBreakPreview" topLeftCell="A7" zoomScale="80" zoomScaleNormal="100" zoomScaleSheetLayoutView="80" workbookViewId="0">
      <selection activeCell="A7" sqref="A1:XFD1048576"/>
    </sheetView>
  </sheetViews>
  <sheetFormatPr defaultColWidth="9.140625" defaultRowHeight="12.75" x14ac:dyDescent="0.2"/>
  <cols>
    <col min="1" max="1" width="5" style="4" customWidth="1"/>
    <col min="2" max="2" width="2.140625" style="54"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7.28515625" bestFit="1" customWidth="1"/>
    <col min="21" max="16384" width="9.140625" style="4"/>
  </cols>
  <sheetData>
    <row r="1" spans="1:20" s="8" customFormat="1" ht="15" customHeight="1" x14ac:dyDescent="0.2">
      <c r="A1" s="231"/>
      <c r="B1" s="32"/>
      <c r="C1" s="32"/>
      <c r="D1" s="32"/>
      <c r="E1" s="32"/>
      <c r="F1" s="32"/>
      <c r="G1" s="32"/>
      <c r="H1" s="32"/>
      <c r="I1" s="32"/>
      <c r="J1" s="32"/>
      <c r="K1" s="32"/>
      <c r="L1" s="32"/>
      <c r="M1" s="32"/>
      <c r="N1" s="32"/>
      <c r="O1" s="32"/>
      <c r="P1" s="32"/>
      <c r="Q1" s="32"/>
      <c r="R1" s="32"/>
      <c r="S1" s="33"/>
      <c r="T1" s="211"/>
    </row>
    <row r="2" spans="1:20" s="8" customFormat="1" ht="18" customHeight="1" x14ac:dyDescent="0.3">
      <c r="A2" s="34"/>
      <c r="B2" s="172"/>
      <c r="C2" s="172"/>
      <c r="D2" s="172"/>
      <c r="E2" s="172"/>
      <c r="F2" s="172"/>
      <c r="G2" s="172"/>
      <c r="H2" s="172"/>
      <c r="I2" s="172"/>
      <c r="J2" s="172"/>
      <c r="K2" s="172"/>
      <c r="L2" s="172"/>
      <c r="M2" s="172"/>
      <c r="N2" s="29"/>
      <c r="O2" s="45" t="s">
        <v>7</v>
      </c>
      <c r="P2" s="310" t="s">
        <v>603</v>
      </c>
      <c r="Q2" s="310"/>
      <c r="R2" s="310"/>
      <c r="S2" s="26"/>
      <c r="T2" s="211"/>
    </row>
    <row r="3" spans="1:20" s="8" customFormat="1" ht="18" customHeight="1" x14ac:dyDescent="0.3">
      <c r="A3" s="34"/>
      <c r="B3" s="172"/>
      <c r="C3" s="172"/>
      <c r="D3" s="172"/>
      <c r="E3" s="172"/>
      <c r="F3" s="172"/>
      <c r="G3" s="172"/>
      <c r="H3" s="172"/>
      <c r="I3" s="172"/>
      <c r="J3" s="172"/>
      <c r="K3" s="172"/>
      <c r="L3" s="172"/>
      <c r="M3" s="172"/>
      <c r="N3" s="29"/>
      <c r="O3" s="45" t="s">
        <v>234</v>
      </c>
      <c r="P3" s="311" t="s">
        <v>732</v>
      </c>
      <c r="Q3" s="312"/>
      <c r="R3" s="313"/>
      <c r="S3" s="26"/>
      <c r="T3" s="211"/>
    </row>
    <row r="4" spans="1:20" s="8" customFormat="1" ht="21" x14ac:dyDescent="0.35">
      <c r="A4" s="173" t="s">
        <v>415</v>
      </c>
      <c r="B4" s="90"/>
      <c r="C4" s="172"/>
      <c r="D4" s="172"/>
      <c r="E4" s="172"/>
      <c r="F4" s="172"/>
      <c r="G4" s="172"/>
      <c r="H4" s="172"/>
      <c r="I4" s="172"/>
      <c r="J4" s="172"/>
      <c r="K4" s="172"/>
      <c r="L4" s="172"/>
      <c r="M4" s="172"/>
      <c r="N4" s="172"/>
      <c r="O4" s="59"/>
      <c r="P4" s="172"/>
      <c r="Q4" s="172"/>
      <c r="R4" s="172"/>
      <c r="S4" s="26"/>
      <c r="T4" s="211"/>
    </row>
    <row r="5" spans="1:20" s="137" customFormat="1" ht="61.5" customHeight="1" x14ac:dyDescent="0.2">
      <c r="A5" s="317" t="s">
        <v>518</v>
      </c>
      <c r="B5" s="318"/>
      <c r="C5" s="318"/>
      <c r="D5" s="318"/>
      <c r="E5" s="318"/>
      <c r="F5" s="318"/>
      <c r="G5" s="318"/>
      <c r="H5" s="318"/>
      <c r="I5" s="318"/>
      <c r="J5" s="318"/>
      <c r="K5" s="318"/>
      <c r="L5" s="318"/>
      <c r="M5" s="318"/>
      <c r="N5" s="318"/>
      <c r="O5" s="318"/>
      <c r="P5" s="318"/>
      <c r="Q5" s="318"/>
      <c r="R5" s="318"/>
      <c r="S5" s="131"/>
      <c r="T5" s="212"/>
    </row>
    <row r="6" spans="1:20" s="7" customFormat="1" ht="15" customHeight="1" x14ac:dyDescent="0.2">
      <c r="A6" s="39" t="s">
        <v>530</v>
      </c>
      <c r="B6" s="59"/>
      <c r="C6" s="59"/>
      <c r="D6" s="172"/>
      <c r="E6" s="172"/>
      <c r="F6" s="172"/>
      <c r="G6" s="172"/>
      <c r="H6" s="172"/>
      <c r="I6" s="172"/>
      <c r="J6" s="172"/>
      <c r="K6" s="172"/>
      <c r="L6" s="172"/>
      <c r="M6" s="172"/>
      <c r="N6" s="172"/>
      <c r="O6" s="172"/>
      <c r="P6" s="172"/>
      <c r="Q6" s="172"/>
      <c r="R6" s="172"/>
      <c r="S6" s="26"/>
      <c r="T6" s="213"/>
    </row>
    <row r="7" spans="1:20" s="7" customFormat="1" ht="32.25" customHeight="1" x14ac:dyDescent="0.2">
      <c r="A7" s="63">
        <v>7</v>
      </c>
      <c r="B7" s="47"/>
      <c r="C7" s="126"/>
      <c r="D7" s="126"/>
      <c r="E7" s="126"/>
      <c r="F7" s="126"/>
      <c r="G7" s="126"/>
      <c r="H7" s="146" t="s">
        <v>235</v>
      </c>
      <c r="I7" s="146" t="s">
        <v>449</v>
      </c>
      <c r="J7" s="146" t="s">
        <v>450</v>
      </c>
      <c r="K7" s="146" t="s">
        <v>451</v>
      </c>
      <c r="L7" s="146" t="s">
        <v>452</v>
      </c>
      <c r="M7" s="146" t="s">
        <v>453</v>
      </c>
      <c r="N7" s="176" t="s">
        <v>455</v>
      </c>
      <c r="O7" s="146" t="s">
        <v>456</v>
      </c>
      <c r="P7" s="146" t="s">
        <v>457</v>
      </c>
      <c r="Q7" s="146" t="s">
        <v>458</v>
      </c>
      <c r="R7" s="146" t="s">
        <v>459</v>
      </c>
      <c r="S7" s="21"/>
      <c r="T7" s="213"/>
    </row>
    <row r="8" spans="1:20" ht="18.75" customHeight="1" x14ac:dyDescent="0.2">
      <c r="A8" s="63">
        <v>8</v>
      </c>
      <c r="B8" s="47"/>
      <c r="C8" s="144"/>
      <c r="D8" s="126"/>
      <c r="E8" s="126"/>
      <c r="F8" s="126"/>
      <c r="G8" s="222" t="s">
        <v>733</v>
      </c>
      <c r="H8" s="147">
        <v>44286</v>
      </c>
      <c r="I8" s="147">
        <v>44651</v>
      </c>
      <c r="J8" s="147">
        <v>45016</v>
      </c>
      <c r="K8" s="147">
        <v>45382</v>
      </c>
      <c r="L8" s="147">
        <v>45747</v>
      </c>
      <c r="M8" s="147">
        <v>46112</v>
      </c>
      <c r="N8" s="147">
        <v>46477</v>
      </c>
      <c r="O8" s="147">
        <v>46843</v>
      </c>
      <c r="P8" s="147">
        <v>47208</v>
      </c>
      <c r="Q8" s="147">
        <v>47573</v>
      </c>
      <c r="R8" s="147">
        <v>47938</v>
      </c>
      <c r="S8" s="21"/>
      <c r="T8" s="213"/>
    </row>
    <row r="9" spans="1:20" s="66" customFormat="1" ht="26.25" customHeight="1" x14ac:dyDescent="0.3">
      <c r="A9" s="63">
        <v>9</v>
      </c>
      <c r="B9" s="47"/>
      <c r="C9" s="111" t="s">
        <v>519</v>
      </c>
      <c r="D9" s="126"/>
      <c r="E9" s="126"/>
      <c r="F9" s="126"/>
      <c r="G9" s="222"/>
      <c r="H9" s="148" t="s">
        <v>501</v>
      </c>
      <c r="I9" s="147"/>
      <c r="J9" s="147"/>
      <c r="K9" s="147"/>
      <c r="L9" s="147"/>
      <c r="M9" s="147"/>
      <c r="N9" s="147"/>
      <c r="O9" s="147"/>
      <c r="P9" s="147"/>
      <c r="Q9" s="147"/>
      <c r="R9" s="149"/>
      <c r="S9" s="21"/>
      <c r="T9" s="213"/>
    </row>
    <row r="10" spans="1:20" ht="15" customHeight="1" x14ac:dyDescent="0.2">
      <c r="A10" s="63">
        <v>10</v>
      </c>
      <c r="B10" s="47"/>
      <c r="C10" s="175"/>
      <c r="D10" s="175"/>
      <c r="E10" s="122"/>
      <c r="F10" s="175" t="s">
        <v>462</v>
      </c>
      <c r="G10" s="122"/>
      <c r="H10" s="226">
        <v>2000.0000000000002</v>
      </c>
      <c r="I10" s="226">
        <v>2400</v>
      </c>
      <c r="J10" s="227">
        <v>2400.0000000000005</v>
      </c>
      <c r="K10" s="227">
        <v>2400</v>
      </c>
      <c r="L10" s="227">
        <v>2400.0000000000009</v>
      </c>
      <c r="M10" s="227">
        <v>2400.0000000000005</v>
      </c>
      <c r="N10" s="227">
        <v>2400.0000000000009</v>
      </c>
      <c r="O10" s="227">
        <v>2400.0000000000009</v>
      </c>
      <c r="P10" s="227">
        <v>2400.0000000000009</v>
      </c>
      <c r="Q10" s="227">
        <v>2400.0000000000009</v>
      </c>
      <c r="R10" s="227">
        <v>2400.0000000000009</v>
      </c>
      <c r="S10" s="21"/>
      <c r="T10" s="213"/>
    </row>
    <row r="11" spans="1:20" s="6" customFormat="1" ht="15" customHeight="1" x14ac:dyDescent="0.2">
      <c r="A11" s="63">
        <v>11</v>
      </c>
      <c r="B11" s="47"/>
      <c r="C11" s="175"/>
      <c r="D11" s="175"/>
      <c r="E11" s="129"/>
      <c r="F11" s="175" t="s">
        <v>75</v>
      </c>
      <c r="G11" s="129"/>
      <c r="H11" s="226">
        <v>1557</v>
      </c>
      <c r="I11" s="227">
        <v>2921</v>
      </c>
      <c r="J11" s="227">
        <v>620</v>
      </c>
      <c r="K11" s="227">
        <v>670.00000000000011</v>
      </c>
      <c r="L11" s="227">
        <v>1070</v>
      </c>
      <c r="M11" s="227">
        <v>2420.0000000000005</v>
      </c>
      <c r="N11" s="227">
        <v>2519.9999999999995</v>
      </c>
      <c r="O11" s="227">
        <v>2619.9999999999995</v>
      </c>
      <c r="P11" s="227">
        <v>1620</v>
      </c>
      <c r="Q11" s="227">
        <v>5070</v>
      </c>
      <c r="R11" s="227">
        <v>4570</v>
      </c>
      <c r="S11" s="21"/>
      <c r="T11" s="213"/>
    </row>
    <row r="12" spans="1:20" ht="15" customHeight="1" x14ac:dyDescent="0.2">
      <c r="A12" s="63">
        <v>12</v>
      </c>
      <c r="B12" s="47"/>
      <c r="C12" s="175"/>
      <c r="D12" s="175"/>
      <c r="E12" s="129"/>
      <c r="F12" s="175" t="s">
        <v>76</v>
      </c>
      <c r="G12" s="129"/>
      <c r="H12" s="226">
        <v>10992</v>
      </c>
      <c r="I12" s="227">
        <v>10297</v>
      </c>
      <c r="J12" s="227">
        <v>11505</v>
      </c>
      <c r="K12" s="227">
        <v>10935.000000000002</v>
      </c>
      <c r="L12" s="227">
        <v>10415</v>
      </c>
      <c r="M12" s="227">
        <v>10595</v>
      </c>
      <c r="N12" s="227">
        <v>10749.641301627029</v>
      </c>
      <c r="O12" s="227">
        <v>11080.487253155106</v>
      </c>
      <c r="P12" s="227">
        <v>11801.307187534607</v>
      </c>
      <c r="Q12" s="227">
        <v>10697.101688990409</v>
      </c>
      <c r="R12" s="227">
        <v>10387.871330161783</v>
      </c>
      <c r="S12" s="21"/>
      <c r="T12" s="213"/>
    </row>
    <row r="13" spans="1:20" ht="15" customHeight="1" x14ac:dyDescent="0.2">
      <c r="A13" s="63">
        <v>13</v>
      </c>
      <c r="B13" s="47"/>
      <c r="C13" s="175"/>
      <c r="D13" s="175"/>
      <c r="E13" s="129"/>
      <c r="F13" s="175" t="s">
        <v>77</v>
      </c>
      <c r="G13" s="129"/>
      <c r="H13" s="226">
        <v>619.99999999999989</v>
      </c>
      <c r="I13" s="227">
        <v>500</v>
      </c>
      <c r="J13" s="227">
        <v>810</v>
      </c>
      <c r="K13" s="227">
        <v>1000</v>
      </c>
      <c r="L13" s="227">
        <v>999.99999999999989</v>
      </c>
      <c r="M13" s="227">
        <v>999.99999999999989</v>
      </c>
      <c r="N13" s="227">
        <v>999.99999999999989</v>
      </c>
      <c r="O13" s="227">
        <v>1625</v>
      </c>
      <c r="P13" s="227">
        <v>999.99999999999989</v>
      </c>
      <c r="Q13" s="227">
        <v>0</v>
      </c>
      <c r="R13" s="227">
        <v>0</v>
      </c>
      <c r="S13" s="21"/>
      <c r="T13" s="213"/>
    </row>
    <row r="14" spans="1:20" s="12" customFormat="1" ht="15" customHeight="1" x14ac:dyDescent="0.2">
      <c r="A14" s="63">
        <v>14</v>
      </c>
      <c r="B14" s="47"/>
      <c r="C14" s="175"/>
      <c r="D14" s="175"/>
      <c r="E14" s="129"/>
      <c r="F14" s="175" t="s">
        <v>251</v>
      </c>
      <c r="G14" s="129"/>
      <c r="H14" s="122"/>
      <c r="I14" s="122"/>
      <c r="J14" s="126"/>
      <c r="K14" s="126"/>
      <c r="L14" s="126"/>
      <c r="M14" s="122"/>
      <c r="N14" s="126"/>
      <c r="O14" s="122"/>
      <c r="P14" s="122"/>
      <c r="Q14" s="126"/>
      <c r="R14" s="126"/>
      <c r="S14" s="21"/>
      <c r="T14" s="213"/>
    </row>
    <row r="15" spans="1:20" ht="15" customHeight="1" x14ac:dyDescent="0.2">
      <c r="A15" s="63">
        <v>15</v>
      </c>
      <c r="B15" s="47"/>
      <c r="C15" s="175"/>
      <c r="D15" s="175"/>
      <c r="E15" s="129"/>
      <c r="F15" s="191" t="s">
        <v>56</v>
      </c>
      <c r="G15" s="129"/>
      <c r="H15" s="227">
        <v>580</v>
      </c>
      <c r="I15" s="227">
        <v>0</v>
      </c>
      <c r="J15" s="227">
        <v>0</v>
      </c>
      <c r="K15" s="227">
        <v>0</v>
      </c>
      <c r="L15" s="227">
        <v>0</v>
      </c>
      <c r="M15" s="227">
        <v>0</v>
      </c>
      <c r="N15" s="227">
        <v>0</v>
      </c>
      <c r="O15" s="227">
        <v>0</v>
      </c>
      <c r="P15" s="227">
        <v>0</v>
      </c>
      <c r="Q15" s="227">
        <v>0</v>
      </c>
      <c r="R15" s="227">
        <v>0</v>
      </c>
      <c r="S15" s="21"/>
      <c r="T15" s="213"/>
    </row>
    <row r="16" spans="1:20" s="10" customFormat="1" ht="15" customHeight="1" x14ac:dyDescent="0.2">
      <c r="A16" s="63">
        <v>16</v>
      </c>
      <c r="B16" s="47"/>
      <c r="C16" s="175"/>
      <c r="D16" s="175"/>
      <c r="E16" s="129"/>
      <c r="F16" s="191" t="s">
        <v>78</v>
      </c>
      <c r="G16" s="129"/>
      <c r="H16" s="227">
        <v>0</v>
      </c>
      <c r="I16" s="227">
        <v>0</v>
      </c>
      <c r="J16" s="227">
        <v>0</v>
      </c>
      <c r="K16" s="227">
        <v>0</v>
      </c>
      <c r="L16" s="227">
        <v>0</v>
      </c>
      <c r="M16" s="227">
        <v>0</v>
      </c>
      <c r="N16" s="227">
        <v>0</v>
      </c>
      <c r="O16" s="227">
        <v>0</v>
      </c>
      <c r="P16" s="227">
        <v>0</v>
      </c>
      <c r="Q16" s="227">
        <v>0</v>
      </c>
      <c r="R16" s="227">
        <v>0</v>
      </c>
      <c r="S16" s="21"/>
      <c r="T16" s="213"/>
    </row>
    <row r="17" spans="1:22" ht="15" customHeight="1" thickBot="1" x14ac:dyDescent="0.25">
      <c r="A17" s="63">
        <v>17</v>
      </c>
      <c r="B17" s="47"/>
      <c r="C17" s="175"/>
      <c r="D17" s="175"/>
      <c r="E17" s="129"/>
      <c r="F17" s="191" t="s">
        <v>299</v>
      </c>
      <c r="G17" s="129"/>
      <c r="H17" s="227">
        <v>834.99999999999989</v>
      </c>
      <c r="I17" s="227">
        <v>1210</v>
      </c>
      <c r="J17" s="227">
        <v>1030</v>
      </c>
      <c r="K17" s="227">
        <v>1075</v>
      </c>
      <c r="L17" s="227">
        <v>690</v>
      </c>
      <c r="M17" s="227">
        <v>999.99999999999989</v>
      </c>
      <c r="N17" s="227">
        <v>705</v>
      </c>
      <c r="O17" s="227">
        <v>680</v>
      </c>
      <c r="P17" s="227">
        <v>1030</v>
      </c>
      <c r="Q17" s="227">
        <v>450</v>
      </c>
      <c r="R17" s="227">
        <v>370</v>
      </c>
      <c r="S17" s="21"/>
      <c r="T17" s="213"/>
    </row>
    <row r="18" spans="1:22" s="10" customFormat="1" ht="15" customHeight="1" thickBot="1" x14ac:dyDescent="0.25">
      <c r="A18" s="63">
        <v>18</v>
      </c>
      <c r="B18" s="47"/>
      <c r="C18" s="175"/>
      <c r="D18" s="175"/>
      <c r="E18" s="65"/>
      <c r="F18" s="65" t="s">
        <v>250</v>
      </c>
      <c r="G18" s="129"/>
      <c r="H18" s="194">
        <v>1415</v>
      </c>
      <c r="I18" s="194">
        <v>1210</v>
      </c>
      <c r="J18" s="194">
        <v>1030</v>
      </c>
      <c r="K18" s="194">
        <v>1075</v>
      </c>
      <c r="L18" s="194">
        <v>690</v>
      </c>
      <c r="M18" s="194">
        <v>999.99999999999989</v>
      </c>
      <c r="N18" s="195">
        <v>705</v>
      </c>
      <c r="O18" s="194">
        <v>680</v>
      </c>
      <c r="P18" s="194">
        <v>1030</v>
      </c>
      <c r="Q18" s="194">
        <v>450</v>
      </c>
      <c r="R18" s="194">
        <v>370</v>
      </c>
      <c r="S18" s="21"/>
      <c r="T18" s="213"/>
    </row>
    <row r="19" spans="1:22" s="88" customFormat="1" ht="15" customHeight="1" thickBot="1" x14ac:dyDescent="0.25">
      <c r="A19" s="63">
        <v>19</v>
      </c>
      <c r="B19" s="47"/>
      <c r="C19" s="175"/>
      <c r="D19" s="175"/>
      <c r="E19" s="65" t="s">
        <v>527</v>
      </c>
      <c r="F19" s="65"/>
      <c r="G19" s="129"/>
      <c r="H19" s="194">
        <v>16584</v>
      </c>
      <c r="I19" s="194">
        <v>17328</v>
      </c>
      <c r="J19" s="194">
        <v>16365</v>
      </c>
      <c r="K19" s="194">
        <v>16080.000000000002</v>
      </c>
      <c r="L19" s="194">
        <v>15575</v>
      </c>
      <c r="M19" s="194">
        <v>17415</v>
      </c>
      <c r="N19" s="195">
        <v>17374.641301627027</v>
      </c>
      <c r="O19" s="194">
        <v>18405.487253155108</v>
      </c>
      <c r="P19" s="194">
        <v>17851.307187534607</v>
      </c>
      <c r="Q19" s="194">
        <v>18617.101688990409</v>
      </c>
      <c r="R19" s="194">
        <v>17727.871330161783</v>
      </c>
      <c r="S19" s="21"/>
      <c r="T19" s="213"/>
    </row>
    <row r="20" spans="1:22" s="11" customFormat="1" ht="15" customHeight="1" thickBot="1" x14ac:dyDescent="0.25">
      <c r="A20" s="63">
        <v>20</v>
      </c>
      <c r="B20" s="47"/>
      <c r="C20" s="175"/>
      <c r="D20" s="175"/>
      <c r="E20" s="121"/>
      <c r="F20" s="230" t="s">
        <v>573</v>
      </c>
      <c r="G20" s="129"/>
      <c r="H20" s="193"/>
      <c r="I20" s="193">
        <v>1836.5</v>
      </c>
      <c r="J20" s="193">
        <v>750</v>
      </c>
      <c r="K20" s="193">
        <v>800</v>
      </c>
      <c r="L20" s="193">
        <v>800</v>
      </c>
      <c r="M20" s="193">
        <v>1000</v>
      </c>
      <c r="N20" s="193">
        <v>700</v>
      </c>
      <c r="O20" s="193">
        <v>725</v>
      </c>
      <c r="P20" s="193">
        <v>700</v>
      </c>
      <c r="Q20" s="193">
        <v>1000</v>
      </c>
      <c r="R20" s="193">
        <v>700</v>
      </c>
      <c r="S20" s="21"/>
      <c r="T20" s="213"/>
    </row>
    <row r="21" spans="1:22" ht="15" customHeight="1" thickBot="1" x14ac:dyDescent="0.25">
      <c r="A21" s="63">
        <v>21</v>
      </c>
      <c r="B21" s="47"/>
      <c r="C21" s="175"/>
      <c r="D21" s="175"/>
      <c r="E21" s="121" t="s">
        <v>510</v>
      </c>
      <c r="F21" s="175"/>
      <c r="G21" s="126"/>
      <c r="H21" s="194">
        <v>16584</v>
      </c>
      <c r="I21" s="194">
        <v>19164.5</v>
      </c>
      <c r="J21" s="194">
        <v>17115</v>
      </c>
      <c r="K21" s="194">
        <v>16880</v>
      </c>
      <c r="L21" s="194">
        <v>16375</v>
      </c>
      <c r="M21" s="194">
        <v>18415</v>
      </c>
      <c r="N21" s="195">
        <v>18074.641301627027</v>
      </c>
      <c r="O21" s="194">
        <v>19130.487253155108</v>
      </c>
      <c r="P21" s="194">
        <v>18551.307187534607</v>
      </c>
      <c r="Q21" s="194">
        <v>19617.101688990409</v>
      </c>
      <c r="R21" s="194">
        <v>18427.871330161783</v>
      </c>
      <c r="S21" s="21"/>
      <c r="T21" s="213"/>
    </row>
    <row r="22" spans="1:22" s="88" customFormat="1" ht="15" customHeight="1" x14ac:dyDescent="0.2">
      <c r="A22" s="63">
        <v>22</v>
      </c>
      <c r="B22" s="47"/>
      <c r="C22" s="175"/>
      <c r="D22" s="175"/>
      <c r="E22" s="121"/>
      <c r="F22" s="175"/>
      <c r="G22" s="126"/>
      <c r="H22" s="150"/>
      <c r="I22" s="150"/>
      <c r="J22" s="150"/>
      <c r="K22" s="150"/>
      <c r="L22" s="150"/>
      <c r="M22" s="150"/>
      <c r="N22" s="150"/>
      <c r="O22" s="150"/>
      <c r="P22" s="150"/>
      <c r="Q22" s="150"/>
      <c r="R22" s="150"/>
      <c r="S22" s="21"/>
      <c r="T22" s="213"/>
    </row>
    <row r="23" spans="1:22" s="11" customFormat="1" ht="15" customHeight="1" x14ac:dyDescent="0.2">
      <c r="A23" s="63">
        <v>23</v>
      </c>
      <c r="B23" s="47"/>
      <c r="C23" s="175"/>
      <c r="D23" s="125" t="s">
        <v>5</v>
      </c>
      <c r="E23" s="121"/>
      <c r="F23" s="126" t="s">
        <v>511</v>
      </c>
      <c r="G23" s="126"/>
      <c r="H23" s="193"/>
      <c r="I23" s="193"/>
      <c r="J23" s="193"/>
      <c r="K23" s="193"/>
      <c r="L23" s="193"/>
      <c r="M23" s="193"/>
      <c r="N23" s="193"/>
      <c r="O23" s="193"/>
      <c r="P23" s="193"/>
      <c r="Q23" s="193"/>
      <c r="R23" s="193"/>
      <c r="S23" s="21"/>
      <c r="T23" s="213"/>
    </row>
    <row r="24" spans="1:22" s="12" customFormat="1" ht="15" customHeight="1" x14ac:dyDescent="0.2">
      <c r="A24" s="63">
        <v>24</v>
      </c>
      <c r="B24" s="47"/>
      <c r="C24" s="175"/>
      <c r="D24" s="125" t="s">
        <v>4</v>
      </c>
      <c r="E24" s="121"/>
      <c r="F24" s="151" t="s">
        <v>528</v>
      </c>
      <c r="G24" s="126"/>
      <c r="H24" s="193">
        <v>2000</v>
      </c>
      <c r="I24" s="193">
        <v>2000</v>
      </c>
      <c r="J24" s="193">
        <v>2000</v>
      </c>
      <c r="K24" s="193">
        <v>2000</v>
      </c>
      <c r="L24" s="193">
        <v>2000</v>
      </c>
      <c r="M24" s="193">
        <v>2000</v>
      </c>
      <c r="N24" s="193">
        <v>2000</v>
      </c>
      <c r="O24" s="193">
        <v>2000</v>
      </c>
      <c r="P24" s="193">
        <v>2000</v>
      </c>
      <c r="Q24" s="193">
        <v>2000</v>
      </c>
      <c r="R24" s="193">
        <v>2000</v>
      </c>
      <c r="S24" s="21"/>
      <c r="T24" s="213"/>
    </row>
    <row r="25" spans="1:22" s="12" customFormat="1" ht="15" customHeight="1" x14ac:dyDescent="0.2">
      <c r="A25" s="63">
        <v>25</v>
      </c>
      <c r="B25" s="47"/>
      <c r="C25" s="175"/>
      <c r="D25" s="125" t="s">
        <v>5</v>
      </c>
      <c r="E25" s="121"/>
      <c r="F25" s="151" t="s">
        <v>512</v>
      </c>
      <c r="G25" s="126"/>
      <c r="H25" s="193"/>
      <c r="I25" s="193"/>
      <c r="J25" s="193"/>
      <c r="K25" s="193"/>
      <c r="L25" s="193"/>
      <c r="M25" s="193"/>
      <c r="N25" s="193"/>
      <c r="O25" s="193"/>
      <c r="P25" s="193"/>
      <c r="Q25" s="193"/>
      <c r="R25" s="193"/>
      <c r="S25" s="21"/>
      <c r="T25" s="213"/>
    </row>
    <row r="26" spans="1:22" s="12" customFormat="1" ht="15" customHeight="1" thickBot="1" x14ac:dyDescent="0.25">
      <c r="A26" s="63">
        <v>26</v>
      </c>
      <c r="B26" s="47"/>
      <c r="C26" s="175"/>
      <c r="D26" s="175"/>
      <c r="E26" s="121"/>
      <c r="F26" s="126"/>
      <c r="G26" s="126"/>
      <c r="H26" s="126"/>
      <c r="I26" s="126"/>
      <c r="J26" s="126"/>
      <c r="K26" s="126"/>
      <c r="L26" s="126"/>
      <c r="M26" s="126"/>
      <c r="N26" s="126"/>
      <c r="O26" s="126"/>
      <c r="P26" s="126"/>
      <c r="Q26" s="126"/>
      <c r="R26" s="126"/>
      <c r="S26" s="21"/>
      <c r="T26" s="213"/>
    </row>
    <row r="27" spans="1:22" s="12" customFormat="1" ht="15" customHeight="1" thickBot="1" x14ac:dyDescent="0.25">
      <c r="A27" s="63">
        <v>27</v>
      </c>
      <c r="B27" s="47"/>
      <c r="C27" s="175"/>
      <c r="D27" s="175"/>
      <c r="E27" s="121" t="s">
        <v>520</v>
      </c>
      <c r="F27" s="126"/>
      <c r="G27" s="126"/>
      <c r="H27" s="194">
        <v>14584</v>
      </c>
      <c r="I27" s="194">
        <v>17164.5</v>
      </c>
      <c r="J27" s="194">
        <v>15115</v>
      </c>
      <c r="K27" s="194">
        <v>14880</v>
      </c>
      <c r="L27" s="194">
        <v>14375</v>
      </c>
      <c r="M27" s="194">
        <v>16415</v>
      </c>
      <c r="N27" s="195">
        <v>16074.641301627027</v>
      </c>
      <c r="O27" s="194">
        <v>17130.487253155108</v>
      </c>
      <c r="P27" s="194">
        <v>16551.307187534607</v>
      </c>
      <c r="Q27" s="194">
        <v>17617.101688990409</v>
      </c>
      <c r="R27" s="194">
        <v>16427.871330161783</v>
      </c>
      <c r="S27" s="21"/>
      <c r="T27" s="213"/>
    </row>
    <row r="28" spans="1:22" s="11" customFormat="1" ht="15" customHeight="1" x14ac:dyDescent="0.2">
      <c r="A28" s="63">
        <v>28</v>
      </c>
      <c r="B28" s="47"/>
      <c r="C28" s="175"/>
      <c r="D28" s="175"/>
      <c r="E28" s="121"/>
      <c r="F28" s="126"/>
      <c r="G28" s="126"/>
      <c r="H28" s="126"/>
      <c r="I28" s="126"/>
      <c r="J28" s="126"/>
      <c r="K28" s="126"/>
      <c r="L28" s="126"/>
      <c r="M28" s="126"/>
      <c r="N28" s="126"/>
      <c r="O28" s="126"/>
      <c r="P28" s="126"/>
      <c r="Q28" s="126"/>
      <c r="R28" s="126"/>
      <c r="S28" s="21"/>
      <c r="T28" s="213"/>
      <c r="V28" s="11" t="s">
        <v>731</v>
      </c>
    </row>
    <row r="29" spans="1:22" s="11" customFormat="1" ht="15" customHeight="1" x14ac:dyDescent="0.2">
      <c r="A29" s="63">
        <v>29</v>
      </c>
      <c r="B29" s="47"/>
      <c r="C29" s="175"/>
      <c r="D29" s="175"/>
      <c r="E29" s="121"/>
      <c r="F29" s="230" t="s">
        <v>571</v>
      </c>
      <c r="G29" s="126"/>
      <c r="H29" s="193">
        <v>16663</v>
      </c>
      <c r="I29" s="193">
        <v>16978</v>
      </c>
      <c r="J29" s="193">
        <v>15377</v>
      </c>
      <c r="K29" s="193">
        <v>14673</v>
      </c>
      <c r="L29" s="193">
        <v>14151</v>
      </c>
      <c r="M29" s="193">
        <v>20639</v>
      </c>
      <c r="N29" s="227">
        <v>15850.641301627027</v>
      </c>
      <c r="O29" s="227">
        <v>21354.487253155108</v>
      </c>
      <c r="P29" s="227">
        <v>16327.307187534607</v>
      </c>
      <c r="Q29" s="227">
        <v>21841.101688990409</v>
      </c>
      <c r="R29" s="227">
        <v>16203.871330161783</v>
      </c>
      <c r="S29" s="21"/>
      <c r="T29" s="213"/>
      <c r="V29" s="227">
        <v>17328.93418</v>
      </c>
    </row>
    <row r="30" spans="1:22" s="12" customFormat="1" ht="32.25" customHeight="1" x14ac:dyDescent="0.2">
      <c r="A30" s="63">
        <v>30</v>
      </c>
      <c r="B30" s="47"/>
      <c r="C30" s="175"/>
      <c r="D30" s="175"/>
      <c r="E30" s="129"/>
      <c r="F30" s="129"/>
      <c r="G30" s="129"/>
      <c r="H30" s="176" t="s">
        <v>235</v>
      </c>
      <c r="I30" s="176" t="s">
        <v>449</v>
      </c>
      <c r="J30" s="176" t="s">
        <v>450</v>
      </c>
      <c r="K30" s="176" t="s">
        <v>451</v>
      </c>
      <c r="L30" s="176" t="s">
        <v>452</v>
      </c>
      <c r="M30" s="176" t="s">
        <v>453</v>
      </c>
      <c r="N30" s="167" t="s">
        <v>455</v>
      </c>
      <c r="O30" s="176" t="s">
        <v>456</v>
      </c>
      <c r="P30" s="176" t="s">
        <v>457</v>
      </c>
      <c r="Q30" s="176" t="s">
        <v>458</v>
      </c>
      <c r="R30" s="176" t="s">
        <v>459</v>
      </c>
      <c r="S30" s="21"/>
      <c r="T30" s="213"/>
    </row>
    <row r="31" spans="1:22" s="20" customFormat="1" ht="15.75" customHeight="1" x14ac:dyDescent="0.2">
      <c r="A31" s="63">
        <v>31</v>
      </c>
      <c r="B31" s="47"/>
      <c r="C31" s="175"/>
      <c r="D31" s="175"/>
      <c r="E31" s="129"/>
      <c r="F31" s="129"/>
      <c r="G31" s="222" t="s">
        <v>733</v>
      </c>
      <c r="H31" s="147">
        <v>44286</v>
      </c>
      <c r="I31" s="147">
        <v>44651</v>
      </c>
      <c r="J31" s="147">
        <v>45016</v>
      </c>
      <c r="K31" s="147">
        <v>45382</v>
      </c>
      <c r="L31" s="147">
        <v>45747</v>
      </c>
      <c r="M31" s="147">
        <v>46112</v>
      </c>
      <c r="N31" s="147">
        <v>46477</v>
      </c>
      <c r="O31" s="147">
        <v>46843</v>
      </c>
      <c r="P31" s="147">
        <v>47208</v>
      </c>
      <c r="Q31" s="147">
        <v>47573</v>
      </c>
      <c r="R31" s="147">
        <v>47938</v>
      </c>
      <c r="S31" s="21"/>
      <c r="T31" s="213"/>
    </row>
    <row r="32" spans="1:22" s="17" customFormat="1" ht="25.5" customHeight="1" x14ac:dyDescent="0.2">
      <c r="A32" s="63">
        <v>32</v>
      </c>
      <c r="B32" s="47"/>
      <c r="C32" s="175"/>
      <c r="D32" s="177"/>
      <c r="E32" s="126"/>
      <c r="F32" s="126"/>
      <c r="G32" s="222"/>
      <c r="H32" s="148" t="s">
        <v>468</v>
      </c>
      <c r="I32" s="126"/>
      <c r="J32" s="126"/>
      <c r="K32" s="126"/>
      <c r="L32" s="126"/>
      <c r="M32" s="126"/>
      <c r="N32" s="126"/>
      <c r="O32" s="126"/>
      <c r="P32" s="126"/>
      <c r="Q32" s="126"/>
      <c r="R32" s="152"/>
      <c r="S32" s="21"/>
      <c r="T32" s="213"/>
    </row>
    <row r="33" spans="1:20" s="17" customFormat="1" ht="15" customHeight="1" x14ac:dyDescent="0.2">
      <c r="A33" s="63">
        <v>33</v>
      </c>
      <c r="B33" s="47"/>
      <c r="C33" s="175"/>
      <c r="D33" s="175"/>
      <c r="E33" s="122"/>
      <c r="F33" s="175" t="s">
        <v>465</v>
      </c>
      <c r="G33" s="122"/>
      <c r="H33" s="196">
        <v>1960.7843137254904</v>
      </c>
      <c r="I33" s="196">
        <v>2400</v>
      </c>
      <c r="J33" s="196">
        <v>2436</v>
      </c>
      <c r="K33" s="196">
        <v>2472.5399999999995</v>
      </c>
      <c r="L33" s="196">
        <v>2509.6280999999999</v>
      </c>
      <c r="M33" s="196">
        <v>2547.2725214999991</v>
      </c>
      <c r="N33" s="193">
        <v>2585.481609322499</v>
      </c>
      <c r="O33" s="227">
        <v>2624.2638334623362</v>
      </c>
      <c r="P33" s="227">
        <v>2663.6277909642708</v>
      </c>
      <c r="Q33" s="227">
        <v>2703.5822078287347</v>
      </c>
      <c r="R33" s="227">
        <v>2744.1359409461656</v>
      </c>
      <c r="S33" s="21"/>
      <c r="T33" s="213" t="s">
        <v>531</v>
      </c>
    </row>
    <row r="34" spans="1:20" s="6" customFormat="1" ht="15" customHeight="1" x14ac:dyDescent="0.2">
      <c r="A34" s="63">
        <v>34</v>
      </c>
      <c r="B34" s="47"/>
      <c r="C34" s="175"/>
      <c r="D34" s="175"/>
      <c r="E34" s="129"/>
      <c r="F34" s="175" t="s">
        <v>239</v>
      </c>
      <c r="G34" s="129"/>
      <c r="H34" s="196">
        <v>1526.4705882352941</v>
      </c>
      <c r="I34" s="196">
        <v>2921</v>
      </c>
      <c r="J34" s="196">
        <v>629.29999999999995</v>
      </c>
      <c r="K34" s="196">
        <v>690.25074999999993</v>
      </c>
      <c r="L34" s="196">
        <v>1118.8758612499996</v>
      </c>
      <c r="M34" s="196">
        <v>2568.499792512499</v>
      </c>
      <c r="N34" s="193">
        <v>2714.7556897886225</v>
      </c>
      <c r="O34" s="193">
        <v>2864.8213515297157</v>
      </c>
      <c r="P34" s="193">
        <v>1797.9487589008822</v>
      </c>
      <c r="Q34" s="193">
        <v>5711.3174140381998</v>
      </c>
      <c r="R34" s="193">
        <v>5225.2921875516549</v>
      </c>
      <c r="S34" s="21"/>
      <c r="T34" s="213" t="s">
        <v>532</v>
      </c>
    </row>
    <row r="35" spans="1:20" s="17" customFormat="1" ht="15" customHeight="1" x14ac:dyDescent="0.2">
      <c r="A35" s="63">
        <v>35</v>
      </c>
      <c r="B35" s="47"/>
      <c r="C35" s="175"/>
      <c r="D35" s="175"/>
      <c r="E35" s="129"/>
      <c r="F35" s="175" t="s">
        <v>240</v>
      </c>
      <c r="G35" s="129"/>
      <c r="H35" s="196">
        <v>10776.470588235294</v>
      </c>
      <c r="I35" s="196">
        <v>10297</v>
      </c>
      <c r="J35" s="196">
        <v>11677.574999999999</v>
      </c>
      <c r="K35" s="196">
        <v>11265.510374999998</v>
      </c>
      <c r="L35" s="196">
        <v>10890.740275624996</v>
      </c>
      <c r="M35" s="196">
        <v>11245.146818871868</v>
      </c>
      <c r="N35" s="193">
        <v>11580.416621737602</v>
      </c>
      <c r="O35" s="193">
        <v>12115.884148164734</v>
      </c>
      <c r="P35" s="193">
        <v>13097.620747676485</v>
      </c>
      <c r="Q35" s="193">
        <v>12050.205750703819</v>
      </c>
      <c r="R35" s="193">
        <v>11877.387944592161</v>
      </c>
      <c r="S35" s="21"/>
      <c r="T35" s="213" t="s">
        <v>533</v>
      </c>
    </row>
    <row r="36" spans="1:20" s="17" customFormat="1" ht="15" customHeight="1" x14ac:dyDescent="0.2">
      <c r="A36" s="63">
        <v>36</v>
      </c>
      <c r="B36" s="47"/>
      <c r="C36" s="175"/>
      <c r="D36" s="175"/>
      <c r="E36" s="129"/>
      <c r="F36" s="175" t="s">
        <v>241</v>
      </c>
      <c r="G36" s="129"/>
      <c r="H36" s="196">
        <v>607.84313725490188</v>
      </c>
      <c r="I36" s="196">
        <v>500</v>
      </c>
      <c r="J36" s="196">
        <v>822.15</v>
      </c>
      <c r="K36" s="196">
        <v>1030.2249999999997</v>
      </c>
      <c r="L36" s="196">
        <v>1045.6783749999995</v>
      </c>
      <c r="M36" s="196">
        <v>1061.3635506249993</v>
      </c>
      <c r="N36" s="193">
        <v>1077.2840038843742</v>
      </c>
      <c r="O36" s="193">
        <v>1776.8453039067895</v>
      </c>
      <c r="P36" s="193">
        <v>1109.844912901779</v>
      </c>
      <c r="Q36" s="193">
        <v>0</v>
      </c>
      <c r="R36" s="193">
        <v>0</v>
      </c>
      <c r="S36" s="21"/>
      <c r="T36" s="213" t="s">
        <v>534</v>
      </c>
    </row>
    <row r="37" spans="1:20" s="20" customFormat="1" ht="15" customHeight="1" x14ac:dyDescent="0.2">
      <c r="A37" s="63">
        <v>37</v>
      </c>
      <c r="B37" s="47"/>
      <c r="C37" s="175"/>
      <c r="D37" s="175"/>
      <c r="E37" s="129"/>
      <c r="F37" s="175" t="s">
        <v>251</v>
      </c>
      <c r="G37" s="129"/>
      <c r="H37" s="122"/>
      <c r="I37" s="122"/>
      <c r="J37" s="126"/>
      <c r="K37" s="126"/>
      <c r="L37" s="126"/>
      <c r="M37" s="122"/>
      <c r="N37" s="126"/>
      <c r="O37" s="122"/>
      <c r="P37" s="122"/>
      <c r="Q37" s="126"/>
      <c r="R37" s="126"/>
      <c r="S37" s="21"/>
      <c r="T37" s="213"/>
    </row>
    <row r="38" spans="1:20" s="17" customFormat="1" ht="15" customHeight="1" x14ac:dyDescent="0.2">
      <c r="A38" s="63">
        <v>38</v>
      </c>
      <c r="B38" s="47"/>
      <c r="C38" s="175"/>
      <c r="D38" s="175"/>
      <c r="E38" s="129"/>
      <c r="F38" s="191" t="s">
        <v>56</v>
      </c>
      <c r="G38" s="129"/>
      <c r="H38" s="196">
        <v>568.62745098039215</v>
      </c>
      <c r="I38" s="196">
        <v>0</v>
      </c>
      <c r="J38" s="196">
        <v>0</v>
      </c>
      <c r="K38" s="196">
        <v>0</v>
      </c>
      <c r="L38" s="196">
        <v>0</v>
      </c>
      <c r="M38" s="196">
        <v>0</v>
      </c>
      <c r="N38" s="193"/>
      <c r="O38" s="193"/>
      <c r="P38" s="193"/>
      <c r="Q38" s="193"/>
      <c r="R38" s="193"/>
      <c r="S38" s="21"/>
      <c r="T38" s="213" t="s">
        <v>529</v>
      </c>
    </row>
    <row r="39" spans="1:20" s="17" customFormat="1" ht="15" customHeight="1" x14ac:dyDescent="0.2">
      <c r="A39" s="63">
        <v>39</v>
      </c>
      <c r="B39" s="47"/>
      <c r="C39" s="175"/>
      <c r="D39" s="175"/>
      <c r="E39" s="129"/>
      <c r="F39" s="191" t="s">
        <v>78</v>
      </c>
      <c r="G39" s="129"/>
      <c r="H39" s="196">
        <v>0</v>
      </c>
      <c r="I39" s="196">
        <v>0</v>
      </c>
      <c r="J39" s="196">
        <v>0</v>
      </c>
      <c r="K39" s="196">
        <v>0</v>
      </c>
      <c r="L39" s="196">
        <v>0</v>
      </c>
      <c r="M39" s="196">
        <v>0</v>
      </c>
      <c r="N39" s="193"/>
      <c r="O39" s="193"/>
      <c r="P39" s="193"/>
      <c r="Q39" s="193"/>
      <c r="R39" s="193"/>
      <c r="S39" s="21"/>
      <c r="T39" s="213" t="s">
        <v>535</v>
      </c>
    </row>
    <row r="40" spans="1:20" s="17" customFormat="1" ht="15" customHeight="1" thickBot="1" x14ac:dyDescent="0.25">
      <c r="A40" s="63">
        <v>40</v>
      </c>
      <c r="B40" s="47"/>
      <c r="C40" s="175"/>
      <c r="D40" s="175"/>
      <c r="E40" s="129"/>
      <c r="F40" s="191" t="s">
        <v>299</v>
      </c>
      <c r="G40" s="129"/>
      <c r="H40" s="196">
        <v>150</v>
      </c>
      <c r="I40" s="196">
        <v>1210</v>
      </c>
      <c r="J40" s="196">
        <v>1045.4499999999998</v>
      </c>
      <c r="K40" s="196">
        <v>1107.4918749999997</v>
      </c>
      <c r="L40" s="196">
        <v>721.51807874999975</v>
      </c>
      <c r="M40" s="196">
        <v>1061.3635506249993</v>
      </c>
      <c r="N40" s="193">
        <v>759.48522273848391</v>
      </c>
      <c r="O40" s="193">
        <v>743.54141948099493</v>
      </c>
      <c r="P40" s="193">
        <v>1143.1402602888325</v>
      </c>
      <c r="Q40" s="193">
        <v>506.92166396788758</v>
      </c>
      <c r="R40" s="193">
        <v>423.05429089586698</v>
      </c>
      <c r="S40" s="21"/>
      <c r="T40" s="213" t="s">
        <v>536</v>
      </c>
    </row>
    <row r="41" spans="1:20" s="17" customFormat="1" ht="15" customHeight="1" thickBot="1" x14ac:dyDescent="0.25">
      <c r="A41" s="63">
        <v>41</v>
      </c>
      <c r="B41" s="47"/>
      <c r="C41" s="175"/>
      <c r="D41" s="175"/>
      <c r="E41" s="65"/>
      <c r="F41" s="65" t="s">
        <v>250</v>
      </c>
      <c r="G41" s="129"/>
      <c r="H41" s="194">
        <v>718.62745098039215</v>
      </c>
      <c r="I41" s="194">
        <v>1210</v>
      </c>
      <c r="J41" s="194">
        <v>1045.4499999999998</v>
      </c>
      <c r="K41" s="194">
        <v>1107.4918749999997</v>
      </c>
      <c r="L41" s="194">
        <v>721.51807874999975</v>
      </c>
      <c r="M41" s="194">
        <v>1061.3635506249993</v>
      </c>
      <c r="N41" s="195">
        <v>759.48522273848391</v>
      </c>
      <c r="O41" s="194">
        <v>743.54141948099493</v>
      </c>
      <c r="P41" s="194">
        <v>1143.1402602888325</v>
      </c>
      <c r="Q41" s="194">
        <v>506.92166396788758</v>
      </c>
      <c r="R41" s="194">
        <v>423.05429089586698</v>
      </c>
      <c r="S41" s="21"/>
      <c r="T41" s="213"/>
    </row>
    <row r="42" spans="1:20" s="88" customFormat="1" ht="15" customHeight="1" thickBot="1" x14ac:dyDescent="0.25">
      <c r="A42" s="63">
        <v>42</v>
      </c>
      <c r="B42" s="47"/>
      <c r="C42" s="175"/>
      <c r="D42" s="175"/>
      <c r="E42" s="65" t="s">
        <v>527</v>
      </c>
      <c r="F42" s="65"/>
      <c r="G42" s="129"/>
      <c r="H42" s="194">
        <v>15590.196078431372</v>
      </c>
      <c r="I42" s="194">
        <v>17328</v>
      </c>
      <c r="J42" s="194">
        <v>16610.474999999999</v>
      </c>
      <c r="K42" s="194">
        <v>16566.017999999996</v>
      </c>
      <c r="L42" s="194">
        <v>16286.440690624993</v>
      </c>
      <c r="M42" s="194">
        <v>18483.646234134365</v>
      </c>
      <c r="N42" s="195">
        <v>18717.423147471582</v>
      </c>
      <c r="O42" s="194">
        <v>20125.356056544573</v>
      </c>
      <c r="P42" s="194">
        <v>19812.182470732248</v>
      </c>
      <c r="Q42" s="194">
        <v>20972.027036538642</v>
      </c>
      <c r="R42" s="194">
        <v>20269.87036398585</v>
      </c>
      <c r="S42" s="21"/>
      <c r="T42" s="213"/>
    </row>
    <row r="43" spans="1:20" s="17" customFormat="1" ht="15" customHeight="1" thickBot="1" x14ac:dyDescent="0.25">
      <c r="A43" s="63">
        <v>43</v>
      </c>
      <c r="B43" s="47"/>
      <c r="C43" s="175"/>
      <c r="D43" s="175"/>
      <c r="E43" s="121"/>
      <c r="F43" s="230" t="s">
        <v>573</v>
      </c>
      <c r="G43" s="129"/>
      <c r="H43" s="196">
        <v>1508.759</v>
      </c>
      <c r="I43" s="196">
        <v>0</v>
      </c>
      <c r="J43" s="196">
        <v>0</v>
      </c>
      <c r="K43" s="196">
        <v>0</v>
      </c>
      <c r="L43" s="196">
        <v>0</v>
      </c>
      <c r="M43" s="196">
        <v>0</v>
      </c>
      <c r="N43" s="193"/>
      <c r="O43" s="193"/>
      <c r="P43" s="193"/>
      <c r="Q43" s="193"/>
      <c r="R43" s="193"/>
      <c r="S43" s="21"/>
      <c r="T43" s="213" t="s">
        <v>537</v>
      </c>
    </row>
    <row r="44" spans="1:20" s="17" customFormat="1" ht="15" customHeight="1" thickBot="1" x14ac:dyDescent="0.25">
      <c r="A44" s="63">
        <v>44</v>
      </c>
      <c r="B44" s="47"/>
      <c r="C44" s="175"/>
      <c r="D44" s="175"/>
      <c r="E44" s="121" t="s">
        <v>510</v>
      </c>
      <c r="F44" s="175"/>
      <c r="G44" s="126"/>
      <c r="H44" s="194">
        <v>17098.955078431372</v>
      </c>
      <c r="I44" s="194">
        <v>17328</v>
      </c>
      <c r="J44" s="194">
        <v>16610.474999999999</v>
      </c>
      <c r="K44" s="194">
        <v>16566.017999999996</v>
      </c>
      <c r="L44" s="194">
        <v>16286.440690624993</v>
      </c>
      <c r="M44" s="194">
        <v>18483.646234134365</v>
      </c>
      <c r="N44" s="195">
        <v>18717.423147471582</v>
      </c>
      <c r="O44" s="194">
        <v>20125.356056544573</v>
      </c>
      <c r="P44" s="194">
        <v>19812.182470732248</v>
      </c>
      <c r="Q44" s="194">
        <v>20972.027036538642</v>
      </c>
      <c r="R44" s="194">
        <v>20269.87036398585</v>
      </c>
      <c r="S44" s="21"/>
      <c r="T44" s="213"/>
    </row>
    <row r="45" spans="1:20" s="5" customFormat="1" ht="15" customHeight="1" x14ac:dyDescent="0.2">
      <c r="A45" s="63">
        <v>45</v>
      </c>
      <c r="B45" s="47"/>
      <c r="C45" s="175"/>
      <c r="D45" s="177"/>
      <c r="E45" s="177"/>
      <c r="F45" s="175"/>
      <c r="G45" s="129"/>
      <c r="H45" s="122"/>
      <c r="I45" s="122"/>
      <c r="J45" s="126"/>
      <c r="K45" s="126"/>
      <c r="L45" s="126"/>
      <c r="M45" s="122"/>
      <c r="N45" s="126"/>
      <c r="O45" s="122"/>
      <c r="P45" s="122"/>
      <c r="Q45" s="126"/>
      <c r="R45" s="126"/>
      <c r="S45" s="21"/>
      <c r="T45" s="213"/>
    </row>
    <row r="46" spans="1:20" s="11" customFormat="1" ht="15" customHeight="1" x14ac:dyDescent="0.25">
      <c r="A46" s="63">
        <v>46</v>
      </c>
      <c r="B46" s="47"/>
      <c r="C46" s="138"/>
      <c r="D46" s="119" t="s">
        <v>521</v>
      </c>
      <c r="E46" s="121"/>
      <c r="F46" s="138"/>
      <c r="G46" s="126"/>
      <c r="H46" s="126"/>
      <c r="I46" s="126"/>
      <c r="J46" s="126"/>
      <c r="K46" s="126"/>
      <c r="L46" s="126"/>
      <c r="M46" s="126"/>
      <c r="N46" s="126"/>
      <c r="O46" s="126"/>
      <c r="P46" s="126"/>
      <c r="Q46" s="126"/>
      <c r="R46" s="126"/>
      <c r="S46" s="21"/>
      <c r="T46" s="213"/>
    </row>
    <row r="47" spans="1:20" s="10" customFormat="1" ht="15" customHeight="1" x14ac:dyDescent="0.2">
      <c r="A47" s="63">
        <v>47</v>
      </c>
      <c r="B47" s="47"/>
      <c r="C47" s="138"/>
      <c r="D47" s="138"/>
      <c r="E47" s="121"/>
      <c r="F47" s="138" t="s">
        <v>506</v>
      </c>
      <c r="G47" s="126"/>
      <c r="H47" s="193"/>
      <c r="I47" s="193"/>
      <c r="J47" s="193"/>
      <c r="K47" s="193"/>
      <c r="L47" s="193"/>
      <c r="M47" s="193"/>
      <c r="N47" s="193"/>
      <c r="O47" s="193"/>
      <c r="P47" s="193"/>
      <c r="Q47" s="193"/>
      <c r="R47" s="193"/>
      <c r="S47" s="21"/>
      <c r="T47" s="213"/>
    </row>
    <row r="48" spans="1:20" s="10" customFormat="1" ht="15" customHeight="1" x14ac:dyDescent="0.2">
      <c r="A48" s="63">
        <v>48</v>
      </c>
      <c r="B48" s="47"/>
      <c r="C48" s="175"/>
      <c r="D48" s="175"/>
      <c r="E48" s="121"/>
      <c r="F48" s="175" t="s">
        <v>296</v>
      </c>
      <c r="G48" s="126"/>
      <c r="H48" s="193"/>
      <c r="I48" s="227">
        <v>500</v>
      </c>
      <c r="J48" s="227">
        <v>822.15</v>
      </c>
      <c r="K48" s="227">
        <v>1030.2249999999997</v>
      </c>
      <c r="L48" s="227">
        <v>1045.6783749999995</v>
      </c>
      <c r="M48" s="227">
        <v>1061.3635506249993</v>
      </c>
      <c r="N48" s="193"/>
      <c r="O48" s="193"/>
      <c r="P48" s="193"/>
      <c r="Q48" s="193"/>
      <c r="R48" s="193"/>
      <c r="S48" s="21"/>
      <c r="T48" s="213"/>
    </row>
    <row r="49" spans="1:20" s="10" customFormat="1" ht="15" customHeight="1" x14ac:dyDescent="0.2">
      <c r="A49" s="63">
        <v>49</v>
      </c>
      <c r="B49" s="47"/>
      <c r="C49" s="175"/>
      <c r="D49" s="175"/>
      <c r="E49" s="121"/>
      <c r="F49" s="175" t="s">
        <v>244</v>
      </c>
      <c r="G49" s="126"/>
      <c r="H49" s="193"/>
      <c r="I49" s="193"/>
      <c r="J49" s="193"/>
      <c r="K49" s="193"/>
      <c r="L49" s="193"/>
      <c r="M49" s="193"/>
      <c r="N49" s="193"/>
      <c r="O49" s="193"/>
      <c r="P49" s="193"/>
      <c r="Q49" s="193"/>
      <c r="R49" s="193"/>
      <c r="S49" s="21"/>
      <c r="T49" s="213"/>
    </row>
    <row r="50" spans="1:20" s="88" customFormat="1" ht="14.25" customHeight="1" x14ac:dyDescent="0.2">
      <c r="A50" s="63">
        <v>50</v>
      </c>
      <c r="B50" s="47"/>
      <c r="C50" s="175"/>
      <c r="D50" s="175"/>
      <c r="E50" s="121"/>
      <c r="F50" s="175"/>
      <c r="G50" s="126"/>
      <c r="H50" s="175"/>
      <c r="I50" s="126"/>
      <c r="J50" s="175"/>
      <c r="K50" s="126"/>
      <c r="L50" s="175"/>
      <c r="M50" s="126"/>
      <c r="N50" s="126"/>
      <c r="O50" s="126"/>
      <c r="P50" s="175"/>
      <c r="Q50" s="126"/>
      <c r="R50" s="175"/>
      <c r="S50" s="21"/>
      <c r="T50" s="213"/>
    </row>
    <row r="51" spans="1:20" s="76" customFormat="1" ht="34.5" customHeight="1" x14ac:dyDescent="0.2">
      <c r="A51" s="63">
        <v>51</v>
      </c>
      <c r="B51" s="47"/>
      <c r="C51" s="175"/>
      <c r="D51" s="175"/>
      <c r="E51" s="121"/>
      <c r="F51" s="175"/>
      <c r="G51" s="129"/>
      <c r="H51" s="146" t="s">
        <v>235</v>
      </c>
      <c r="I51" s="146" t="s">
        <v>449</v>
      </c>
      <c r="J51" s="146" t="s">
        <v>450</v>
      </c>
      <c r="K51" s="146" t="s">
        <v>451</v>
      </c>
      <c r="L51" s="146" t="s">
        <v>452</v>
      </c>
      <c r="M51" s="146" t="s">
        <v>453</v>
      </c>
      <c r="N51" s="176" t="s">
        <v>455</v>
      </c>
      <c r="O51" s="146" t="s">
        <v>456</v>
      </c>
      <c r="P51" s="146" t="s">
        <v>457</v>
      </c>
      <c r="Q51" s="146" t="s">
        <v>458</v>
      </c>
      <c r="R51" s="146" t="s">
        <v>459</v>
      </c>
      <c r="S51" s="21"/>
      <c r="T51" s="213"/>
    </row>
    <row r="52" spans="1:20" s="66" customFormat="1" ht="15" customHeight="1" x14ac:dyDescent="0.2">
      <c r="A52" s="63">
        <v>52</v>
      </c>
      <c r="B52" s="47"/>
      <c r="C52" s="175"/>
      <c r="D52" s="175"/>
      <c r="E52" s="121"/>
      <c r="F52" s="175"/>
      <c r="G52" s="222" t="s">
        <v>733</v>
      </c>
      <c r="H52" s="147">
        <v>44286</v>
      </c>
      <c r="I52" s="147">
        <v>44651</v>
      </c>
      <c r="J52" s="147">
        <v>45016</v>
      </c>
      <c r="K52" s="147">
        <v>45382</v>
      </c>
      <c r="L52" s="147">
        <v>45747</v>
      </c>
      <c r="M52" s="147">
        <v>46112</v>
      </c>
      <c r="N52" s="147">
        <v>46477</v>
      </c>
      <c r="O52" s="147">
        <v>46843</v>
      </c>
      <c r="P52" s="147">
        <v>47208</v>
      </c>
      <c r="Q52" s="147">
        <v>47573</v>
      </c>
      <c r="R52" s="147">
        <v>47938</v>
      </c>
      <c r="S52" s="21"/>
      <c r="T52" s="213"/>
    </row>
    <row r="53" spans="1:20" s="17" customFormat="1" ht="15" customHeight="1" x14ac:dyDescent="0.25">
      <c r="A53" s="63">
        <v>53</v>
      </c>
      <c r="B53" s="47"/>
      <c r="C53" s="175"/>
      <c r="D53" s="119" t="s">
        <v>469</v>
      </c>
      <c r="E53" s="126"/>
      <c r="F53" s="126"/>
      <c r="G53" s="126"/>
      <c r="H53" s="153" t="s">
        <v>470</v>
      </c>
      <c r="I53" s="126"/>
      <c r="J53" s="126"/>
      <c r="K53" s="126"/>
      <c r="L53" s="126"/>
      <c r="M53" s="126"/>
      <c r="N53" s="126"/>
      <c r="O53" s="126"/>
      <c r="P53" s="126"/>
      <c r="Q53" s="126"/>
      <c r="R53" s="154"/>
      <c r="S53" s="21"/>
      <c r="T53" s="214"/>
    </row>
    <row r="54" spans="1:20" s="17" customFormat="1" ht="15" customHeight="1" x14ac:dyDescent="0.2">
      <c r="A54" s="63">
        <v>54</v>
      </c>
      <c r="B54" s="47"/>
      <c r="C54" s="175"/>
      <c r="D54" s="175"/>
      <c r="E54" s="122"/>
      <c r="F54" s="175" t="s">
        <v>465</v>
      </c>
      <c r="G54" s="122"/>
      <c r="H54" s="196">
        <v>39.215686274509835</v>
      </c>
      <c r="I54" s="196">
        <v>0</v>
      </c>
      <c r="J54" s="196">
        <v>-35.999999999999545</v>
      </c>
      <c r="K54" s="196">
        <v>-72.539999999999509</v>
      </c>
      <c r="L54" s="196">
        <v>-109.62809999999899</v>
      </c>
      <c r="M54" s="196">
        <v>-147.27252149999867</v>
      </c>
      <c r="N54" s="197">
        <v>-185.48160932249812</v>
      </c>
      <c r="O54" s="196">
        <v>-224.26383346233524</v>
      </c>
      <c r="P54" s="196">
        <v>-263.62779096426993</v>
      </c>
      <c r="Q54" s="196">
        <v>-303.58220782873377</v>
      </c>
      <c r="R54" s="196">
        <v>-344.13594094616474</v>
      </c>
      <c r="S54" s="21"/>
      <c r="T54" s="213"/>
    </row>
    <row r="55" spans="1:20" s="6" customFormat="1" ht="15" customHeight="1" x14ac:dyDescent="0.2">
      <c r="A55" s="63">
        <v>55</v>
      </c>
      <c r="B55" s="47"/>
      <c r="C55" s="175"/>
      <c r="D55" s="175"/>
      <c r="E55" s="129"/>
      <c r="F55" s="175" t="s">
        <v>239</v>
      </c>
      <c r="G55" s="129"/>
      <c r="H55" s="196">
        <v>30.529411764705856</v>
      </c>
      <c r="I55" s="196">
        <v>0</v>
      </c>
      <c r="J55" s="196">
        <v>-9.2999999999999545</v>
      </c>
      <c r="K55" s="196">
        <v>-20.250749999999812</v>
      </c>
      <c r="L55" s="196">
        <v>-48.875861249999616</v>
      </c>
      <c r="M55" s="196">
        <v>-148.49979251249852</v>
      </c>
      <c r="N55" s="197">
        <v>-194.75568978862293</v>
      </c>
      <c r="O55" s="196">
        <v>-244.82135152971614</v>
      </c>
      <c r="P55" s="196">
        <v>-177.94875890088224</v>
      </c>
      <c r="Q55" s="196">
        <v>-641.31741403819979</v>
      </c>
      <c r="R55" s="196">
        <v>-655.29218755165493</v>
      </c>
      <c r="S55" s="21"/>
      <c r="T55" s="213"/>
    </row>
    <row r="56" spans="1:20" s="17" customFormat="1" ht="15" customHeight="1" x14ac:dyDescent="0.2">
      <c r="A56" s="63">
        <v>56</v>
      </c>
      <c r="B56" s="47"/>
      <c r="C56" s="175"/>
      <c r="D56" s="175"/>
      <c r="E56" s="129"/>
      <c r="F56" s="175" t="s">
        <v>240</v>
      </c>
      <c r="G56" s="129"/>
      <c r="H56" s="196">
        <v>215.52941176470631</v>
      </c>
      <c r="I56" s="196">
        <v>0</v>
      </c>
      <c r="J56" s="196">
        <v>-172.57499999999891</v>
      </c>
      <c r="K56" s="196">
        <v>-330.5103749999962</v>
      </c>
      <c r="L56" s="196">
        <v>-475.74027562499577</v>
      </c>
      <c r="M56" s="196">
        <v>-650.14681887186816</v>
      </c>
      <c r="N56" s="197">
        <v>-830.77532011057338</v>
      </c>
      <c r="O56" s="196">
        <v>-1035.3968950096278</v>
      </c>
      <c r="P56" s="196">
        <v>-1296.313560141878</v>
      </c>
      <c r="Q56" s="196">
        <v>-1353.1040617134095</v>
      </c>
      <c r="R56" s="196">
        <v>-1489.5166144303785</v>
      </c>
      <c r="S56" s="21"/>
      <c r="T56" s="213"/>
    </row>
    <row r="57" spans="1:20" s="17" customFormat="1" ht="15" customHeight="1" x14ac:dyDescent="0.2">
      <c r="A57" s="63">
        <v>57</v>
      </c>
      <c r="B57" s="47"/>
      <c r="C57" s="175"/>
      <c r="D57" s="175"/>
      <c r="E57" s="129"/>
      <c r="F57" s="175" t="s">
        <v>241</v>
      </c>
      <c r="G57" s="129"/>
      <c r="H57" s="196">
        <v>12.15686274509801</v>
      </c>
      <c r="I57" s="196">
        <v>0</v>
      </c>
      <c r="J57" s="196">
        <v>-12.149999999999977</v>
      </c>
      <c r="K57" s="196">
        <v>-30.224999999999682</v>
      </c>
      <c r="L57" s="196">
        <v>-45.678374999999619</v>
      </c>
      <c r="M57" s="196">
        <v>-61.363550624999448</v>
      </c>
      <c r="N57" s="197">
        <v>-77.284003884374329</v>
      </c>
      <c r="O57" s="196">
        <v>-151.84530390678947</v>
      </c>
      <c r="P57" s="196">
        <v>-109.84491290177914</v>
      </c>
      <c r="Q57" s="196">
        <v>0</v>
      </c>
      <c r="R57" s="196">
        <v>0</v>
      </c>
      <c r="S57" s="21"/>
      <c r="T57" s="213"/>
    </row>
    <row r="58" spans="1:20" s="20" customFormat="1" ht="15" customHeight="1" x14ac:dyDescent="0.2">
      <c r="A58" s="63">
        <v>58</v>
      </c>
      <c r="B58" s="47"/>
      <c r="C58" s="175"/>
      <c r="D58" s="175"/>
      <c r="E58" s="129"/>
      <c r="F58" s="175" t="s">
        <v>251</v>
      </c>
      <c r="G58" s="129"/>
      <c r="H58" s="141"/>
      <c r="I58" s="141"/>
      <c r="J58" s="139"/>
      <c r="K58" s="139"/>
      <c r="L58" s="139"/>
      <c r="M58" s="141"/>
      <c r="N58" s="139"/>
      <c r="O58" s="141"/>
      <c r="P58" s="141"/>
      <c r="Q58" s="139"/>
      <c r="R58" s="139"/>
      <c r="S58" s="21"/>
      <c r="T58" s="213"/>
    </row>
    <row r="59" spans="1:20" s="17" customFormat="1" ht="15" customHeight="1" x14ac:dyDescent="0.2">
      <c r="A59" s="63">
        <v>59</v>
      </c>
      <c r="B59" s="47"/>
      <c r="C59" s="175"/>
      <c r="D59" s="175"/>
      <c r="E59" s="129"/>
      <c r="F59" s="191" t="s">
        <v>56</v>
      </c>
      <c r="G59" s="129"/>
      <c r="H59" s="196">
        <v>11.372549019607845</v>
      </c>
      <c r="I59" s="196">
        <v>0</v>
      </c>
      <c r="J59" s="196">
        <v>0</v>
      </c>
      <c r="K59" s="196">
        <v>0</v>
      </c>
      <c r="L59" s="196">
        <v>0</v>
      </c>
      <c r="M59" s="196">
        <v>0</v>
      </c>
      <c r="N59" s="197">
        <v>0</v>
      </c>
      <c r="O59" s="196">
        <v>0</v>
      </c>
      <c r="P59" s="196">
        <v>0</v>
      </c>
      <c r="Q59" s="196">
        <v>0</v>
      </c>
      <c r="R59" s="196">
        <v>0</v>
      </c>
      <c r="S59" s="21"/>
      <c r="T59" s="213"/>
    </row>
    <row r="60" spans="1:20" s="17" customFormat="1" ht="15" customHeight="1" x14ac:dyDescent="0.2">
      <c r="A60" s="63">
        <v>60</v>
      </c>
      <c r="B60" s="47"/>
      <c r="C60" s="175"/>
      <c r="D60" s="175"/>
      <c r="E60" s="129"/>
      <c r="F60" s="191" t="s">
        <v>78</v>
      </c>
      <c r="G60" s="129"/>
      <c r="H60" s="196">
        <v>0</v>
      </c>
      <c r="I60" s="196">
        <v>0</v>
      </c>
      <c r="J60" s="196">
        <v>0</v>
      </c>
      <c r="K60" s="196">
        <v>0</v>
      </c>
      <c r="L60" s="196">
        <v>0</v>
      </c>
      <c r="M60" s="196">
        <v>0</v>
      </c>
      <c r="N60" s="197">
        <v>0</v>
      </c>
      <c r="O60" s="196">
        <v>0</v>
      </c>
      <c r="P60" s="196">
        <v>0</v>
      </c>
      <c r="Q60" s="196">
        <v>0</v>
      </c>
      <c r="R60" s="196">
        <v>0</v>
      </c>
      <c r="S60" s="21"/>
      <c r="T60" s="213"/>
    </row>
    <row r="61" spans="1:20" s="17" customFormat="1" ht="15" customHeight="1" thickBot="1" x14ac:dyDescent="0.25">
      <c r="A61" s="63">
        <v>61</v>
      </c>
      <c r="B61" s="47"/>
      <c r="C61" s="175"/>
      <c r="D61" s="175"/>
      <c r="E61" s="129"/>
      <c r="F61" s="191" t="s">
        <v>299</v>
      </c>
      <c r="G61" s="129"/>
      <c r="H61" s="196">
        <v>684.99999999999989</v>
      </c>
      <c r="I61" s="196">
        <v>0</v>
      </c>
      <c r="J61" s="196">
        <v>-15.449999999999818</v>
      </c>
      <c r="K61" s="196">
        <v>-32.491874999999709</v>
      </c>
      <c r="L61" s="196">
        <v>-31.518078749999745</v>
      </c>
      <c r="M61" s="196">
        <v>-61.363550624999448</v>
      </c>
      <c r="N61" s="198">
        <v>-54.485222738483913</v>
      </c>
      <c r="O61" s="196">
        <v>-63.541419480994932</v>
      </c>
      <c r="P61" s="196">
        <v>-113.14026028883245</v>
      </c>
      <c r="Q61" s="196">
        <v>-56.921663967887582</v>
      </c>
      <c r="R61" s="196">
        <v>-53.054290895866984</v>
      </c>
      <c r="S61" s="21"/>
      <c r="T61" s="213"/>
    </row>
    <row r="62" spans="1:20" s="17" customFormat="1" ht="15" customHeight="1" thickBot="1" x14ac:dyDescent="0.25">
      <c r="A62" s="63">
        <v>62</v>
      </c>
      <c r="B62" s="47"/>
      <c r="C62" s="175"/>
      <c r="D62" s="175"/>
      <c r="E62" s="65"/>
      <c r="F62" s="65" t="s">
        <v>250</v>
      </c>
      <c r="G62" s="129"/>
      <c r="H62" s="194">
        <v>696.37254901960785</v>
      </c>
      <c r="I62" s="194">
        <v>0</v>
      </c>
      <c r="J62" s="194">
        <v>-15.449999999999818</v>
      </c>
      <c r="K62" s="194">
        <v>-32.491874999999709</v>
      </c>
      <c r="L62" s="194">
        <v>-31.518078749999745</v>
      </c>
      <c r="M62" s="194">
        <v>-61.363550624999448</v>
      </c>
      <c r="N62" s="195">
        <v>-54.485222738483913</v>
      </c>
      <c r="O62" s="194">
        <v>-63.541419480994932</v>
      </c>
      <c r="P62" s="194">
        <v>-113.14026028883245</v>
      </c>
      <c r="Q62" s="194">
        <v>-56.921663967887582</v>
      </c>
      <c r="R62" s="194">
        <v>-53.054290895866984</v>
      </c>
      <c r="S62" s="21"/>
      <c r="T62" s="213"/>
    </row>
    <row r="63" spans="1:20" s="88" customFormat="1" ht="15" customHeight="1" thickBot="1" x14ac:dyDescent="0.25">
      <c r="A63" s="63">
        <v>63</v>
      </c>
      <c r="B63" s="47"/>
      <c r="C63" s="175"/>
      <c r="D63" s="175"/>
      <c r="E63" s="65" t="s">
        <v>527</v>
      </c>
      <c r="F63" s="65"/>
      <c r="G63" s="129"/>
      <c r="H63" s="194">
        <v>993.80392156862763</v>
      </c>
      <c r="I63" s="194">
        <v>0</v>
      </c>
      <c r="J63" s="194">
        <v>-245.47499999999854</v>
      </c>
      <c r="K63" s="194">
        <v>-486.01799999999457</v>
      </c>
      <c r="L63" s="194">
        <v>-711.44069062499329</v>
      </c>
      <c r="M63" s="194">
        <v>-1068.6462341343649</v>
      </c>
      <c r="N63" s="195">
        <v>-1342.7818458445545</v>
      </c>
      <c r="O63" s="194">
        <v>-1719.868803389465</v>
      </c>
      <c r="P63" s="194">
        <v>-1960.8752831976417</v>
      </c>
      <c r="Q63" s="194">
        <v>-2354.9253475482328</v>
      </c>
      <c r="R63" s="194">
        <v>-2541.9990338240677</v>
      </c>
      <c r="S63" s="21"/>
      <c r="T63" s="213"/>
    </row>
    <row r="64" spans="1:20" s="17" customFormat="1" ht="15" customHeight="1" thickBot="1" x14ac:dyDescent="0.25">
      <c r="A64" s="63">
        <v>64</v>
      </c>
      <c r="B64" s="47"/>
      <c r="C64" s="175"/>
      <c r="D64" s="175"/>
      <c r="E64" s="121"/>
      <c r="F64" s="230" t="s">
        <v>573</v>
      </c>
      <c r="G64" s="129"/>
      <c r="H64" s="196">
        <v>-1508.759</v>
      </c>
      <c r="I64" s="196">
        <v>1836.5</v>
      </c>
      <c r="J64" s="196">
        <v>750</v>
      </c>
      <c r="K64" s="196">
        <v>800</v>
      </c>
      <c r="L64" s="196">
        <v>800</v>
      </c>
      <c r="M64" s="196">
        <v>1000</v>
      </c>
      <c r="N64" s="199">
        <v>700</v>
      </c>
      <c r="O64" s="196">
        <v>725</v>
      </c>
      <c r="P64" s="196">
        <v>700</v>
      </c>
      <c r="Q64" s="196">
        <v>1000</v>
      </c>
      <c r="R64" s="196">
        <v>700</v>
      </c>
      <c r="S64" s="21"/>
      <c r="T64" s="213"/>
    </row>
    <row r="65" spans="1:20" s="17" customFormat="1" ht="15" customHeight="1" thickBot="1" x14ac:dyDescent="0.25">
      <c r="A65" s="63">
        <v>65</v>
      </c>
      <c r="B65" s="47"/>
      <c r="C65" s="175"/>
      <c r="D65" s="175"/>
      <c r="E65" s="121" t="s">
        <v>510</v>
      </c>
      <c r="F65" s="175"/>
      <c r="G65" s="126"/>
      <c r="H65" s="194">
        <v>-514.95507843137239</v>
      </c>
      <c r="I65" s="194">
        <v>1836.5</v>
      </c>
      <c r="J65" s="194">
        <v>504.52500000000146</v>
      </c>
      <c r="K65" s="194">
        <v>313.98200000000361</v>
      </c>
      <c r="L65" s="194">
        <v>88.559309375006706</v>
      </c>
      <c r="M65" s="194">
        <v>-68.646234134364931</v>
      </c>
      <c r="N65" s="195">
        <v>-642.78184584455448</v>
      </c>
      <c r="O65" s="194">
        <v>-994.86880338946503</v>
      </c>
      <c r="P65" s="194">
        <v>-1260.8752831976417</v>
      </c>
      <c r="Q65" s="194">
        <v>-1354.9253475482328</v>
      </c>
      <c r="R65" s="194">
        <v>-1841.9990338240677</v>
      </c>
      <c r="S65" s="21"/>
      <c r="T65" s="213"/>
    </row>
    <row r="66" spans="1:20" s="9" customFormat="1" x14ac:dyDescent="0.2">
      <c r="A66" s="63">
        <v>66</v>
      </c>
      <c r="B66" s="47"/>
      <c r="C66" s="175"/>
      <c r="D66" s="175"/>
      <c r="E66" s="126"/>
      <c r="F66" s="126"/>
      <c r="G66" s="126"/>
      <c r="H66" s="315" t="s">
        <v>235</v>
      </c>
      <c r="I66" s="126"/>
      <c r="J66" s="126"/>
      <c r="K66" s="126"/>
      <c r="L66" s="126"/>
      <c r="M66" s="126"/>
      <c r="N66" s="126"/>
      <c r="O66" s="126"/>
      <c r="P66" s="126"/>
      <c r="Q66" s="126"/>
      <c r="R66" s="133"/>
      <c r="S66" s="21"/>
      <c r="T66" s="214"/>
    </row>
    <row r="67" spans="1:20" s="17" customFormat="1" ht="21" customHeight="1" x14ac:dyDescent="0.2">
      <c r="A67" s="63">
        <v>67</v>
      </c>
      <c r="B67" s="47"/>
      <c r="C67" s="126"/>
      <c r="D67" s="126"/>
      <c r="E67" s="126"/>
      <c r="F67" s="126"/>
      <c r="G67" s="126"/>
      <c r="H67" s="316"/>
      <c r="I67" s="146" t="s">
        <v>449</v>
      </c>
      <c r="J67" s="146" t="s">
        <v>450</v>
      </c>
      <c r="K67" s="146" t="s">
        <v>451</v>
      </c>
      <c r="L67" s="146" t="s">
        <v>452</v>
      </c>
      <c r="M67" s="146" t="s">
        <v>453</v>
      </c>
      <c r="N67" s="146"/>
      <c r="O67" s="146"/>
      <c r="P67" s="146"/>
      <c r="Q67" s="146"/>
      <c r="R67" s="146"/>
      <c r="S67" s="21"/>
      <c r="T67" s="213"/>
    </row>
    <row r="68" spans="1:20" s="17" customFormat="1" ht="30" customHeight="1" x14ac:dyDescent="0.3">
      <c r="A68" s="63">
        <v>68</v>
      </c>
      <c r="B68" s="47"/>
      <c r="C68" s="111" t="s">
        <v>463</v>
      </c>
      <c r="D68" s="126"/>
      <c r="E68" s="126"/>
      <c r="F68" s="126"/>
      <c r="G68" s="223" t="s">
        <v>733</v>
      </c>
      <c r="H68" s="180">
        <v>44286</v>
      </c>
      <c r="I68" s="180">
        <v>44651</v>
      </c>
      <c r="J68" s="180">
        <v>45016</v>
      </c>
      <c r="K68" s="180">
        <v>45382</v>
      </c>
      <c r="L68" s="180">
        <v>45747</v>
      </c>
      <c r="M68" s="180">
        <v>46112</v>
      </c>
      <c r="N68" s="179"/>
      <c r="O68" s="179"/>
      <c r="P68" s="179"/>
      <c r="Q68" s="179"/>
      <c r="R68" s="179"/>
      <c r="S68" s="21"/>
      <c r="T68" s="213"/>
    </row>
    <row r="69" spans="1:20" s="10" customFormat="1" ht="15" customHeight="1" x14ac:dyDescent="0.2">
      <c r="A69" s="63">
        <v>69</v>
      </c>
      <c r="B69" s="47"/>
      <c r="C69" s="175"/>
      <c r="D69" s="175"/>
      <c r="E69" s="126"/>
      <c r="F69" s="134" t="s">
        <v>503</v>
      </c>
      <c r="G69" s="126"/>
      <c r="H69" s="156" t="s">
        <v>468</v>
      </c>
      <c r="I69" s="126"/>
      <c r="J69" s="126"/>
      <c r="K69" s="126"/>
      <c r="L69" s="126"/>
      <c r="M69" s="178"/>
      <c r="N69" s="126"/>
      <c r="O69" s="126"/>
      <c r="P69" s="126"/>
      <c r="Q69" s="126"/>
      <c r="R69" s="126"/>
      <c r="S69" s="21"/>
      <c r="T69" s="213"/>
    </row>
    <row r="70" spans="1:20" s="7" customFormat="1" ht="15" customHeight="1" x14ac:dyDescent="0.2">
      <c r="A70" s="63">
        <v>70</v>
      </c>
      <c r="B70" s="47"/>
      <c r="C70" s="314"/>
      <c r="D70" s="314"/>
      <c r="E70" s="126"/>
      <c r="F70" s="208" t="s">
        <v>718</v>
      </c>
      <c r="G70" s="126"/>
      <c r="H70" s="193">
        <v>98.039215686274517</v>
      </c>
      <c r="I70" s="193">
        <v>120</v>
      </c>
      <c r="J70" s="227">
        <v>121.79999999999998</v>
      </c>
      <c r="K70" s="227">
        <v>123.62699999999997</v>
      </c>
      <c r="L70" s="227">
        <v>125.48140499999995</v>
      </c>
      <c r="M70" s="227">
        <v>127.36362607499994</v>
      </c>
      <c r="N70" s="126"/>
      <c r="O70" s="126"/>
      <c r="P70" s="126"/>
      <c r="Q70" s="126"/>
      <c r="R70" s="126"/>
      <c r="S70" s="21"/>
      <c r="T70" s="213"/>
    </row>
    <row r="71" spans="1:20" ht="15" customHeight="1" x14ac:dyDescent="0.2">
      <c r="A71" s="63">
        <v>71</v>
      </c>
      <c r="B71" s="47"/>
      <c r="C71" s="314"/>
      <c r="D71" s="314"/>
      <c r="E71" s="126"/>
      <c r="F71" s="307" t="s">
        <v>719</v>
      </c>
      <c r="G71" s="126"/>
      <c r="H71" s="193">
        <v>274.50980392156868</v>
      </c>
      <c r="I71" s="193">
        <v>336</v>
      </c>
      <c r="J71" s="227">
        <v>341.03999999999996</v>
      </c>
      <c r="K71" s="227">
        <v>346.15559999999994</v>
      </c>
      <c r="L71" s="227">
        <v>351.3479339999999</v>
      </c>
      <c r="M71" s="227">
        <v>356.61815300999984</v>
      </c>
      <c r="N71" s="126"/>
      <c r="O71" s="126"/>
      <c r="P71" s="126"/>
      <c r="Q71" s="126"/>
      <c r="R71" s="126"/>
      <c r="S71" s="21"/>
      <c r="T71" s="213"/>
    </row>
    <row r="72" spans="1:20" s="11" customFormat="1" ht="15" customHeight="1" x14ac:dyDescent="0.2">
      <c r="A72" s="63">
        <v>72</v>
      </c>
      <c r="B72" s="47"/>
      <c r="C72" s="314"/>
      <c r="D72" s="314"/>
      <c r="E72" s="126"/>
      <c r="F72" s="307" t="s">
        <v>707</v>
      </c>
      <c r="G72" s="126"/>
      <c r="H72" s="193">
        <v>235.29411764705884</v>
      </c>
      <c r="I72" s="193">
        <v>288</v>
      </c>
      <c r="J72" s="227">
        <v>292.32</v>
      </c>
      <c r="K72" s="227">
        <v>296.70479999999998</v>
      </c>
      <c r="L72" s="227">
        <v>301.15537199999994</v>
      </c>
      <c r="M72" s="227">
        <v>305.67270257999991</v>
      </c>
      <c r="N72" s="126"/>
      <c r="O72" s="126"/>
      <c r="P72" s="126"/>
      <c r="Q72" s="126"/>
      <c r="R72" s="126"/>
      <c r="S72" s="21"/>
      <c r="T72" s="213"/>
    </row>
    <row r="73" spans="1:20" s="11" customFormat="1" ht="15" customHeight="1" x14ac:dyDescent="0.2">
      <c r="A73" s="63">
        <v>73</v>
      </c>
      <c r="B73" s="47"/>
      <c r="C73" s="314"/>
      <c r="D73" s="314"/>
      <c r="E73" s="126"/>
      <c r="F73" s="208" t="s">
        <v>709</v>
      </c>
      <c r="G73" s="126"/>
      <c r="H73" s="193">
        <v>450.98039215686276</v>
      </c>
      <c r="I73" s="193">
        <v>552</v>
      </c>
      <c r="J73" s="227">
        <v>560.28</v>
      </c>
      <c r="K73" s="227">
        <v>568.68419999999992</v>
      </c>
      <c r="L73" s="227">
        <v>577.21446299999991</v>
      </c>
      <c r="M73" s="227">
        <v>585.87267994499985</v>
      </c>
      <c r="N73" s="126"/>
      <c r="O73" s="126"/>
      <c r="P73" s="126"/>
      <c r="Q73" s="126"/>
      <c r="R73" s="126"/>
      <c r="S73" s="21"/>
      <c r="T73" s="213"/>
    </row>
    <row r="74" spans="1:20" ht="15" customHeight="1" x14ac:dyDescent="0.2">
      <c r="A74" s="63">
        <v>74</v>
      </c>
      <c r="B74" s="47"/>
      <c r="C74" s="314"/>
      <c r="D74" s="314"/>
      <c r="E74" s="126"/>
      <c r="F74" s="208" t="s">
        <v>720</v>
      </c>
      <c r="G74" s="126"/>
      <c r="H74" s="193">
        <v>901.96078431372553</v>
      </c>
      <c r="I74" s="193">
        <v>1104</v>
      </c>
      <c r="J74" s="227">
        <v>1120.56</v>
      </c>
      <c r="K74" s="227">
        <v>1137.3683999999998</v>
      </c>
      <c r="L74" s="227">
        <v>1154.4289259999998</v>
      </c>
      <c r="M74" s="227">
        <v>1171.7453598899997</v>
      </c>
      <c r="N74" s="126"/>
      <c r="O74" s="126" t="s">
        <v>6</v>
      </c>
      <c r="P74" s="126"/>
      <c r="Q74" s="126"/>
      <c r="R74" s="126"/>
      <c r="S74" s="21"/>
      <c r="T74" s="213"/>
    </row>
    <row r="75" spans="1:20" s="14" customFormat="1" ht="15" customHeight="1" thickBot="1" x14ac:dyDescent="0.25">
      <c r="A75" s="63">
        <v>75</v>
      </c>
      <c r="B75" s="47"/>
      <c r="C75" s="175"/>
      <c r="D75" s="175"/>
      <c r="E75" s="129"/>
      <c r="F75" s="108" t="s">
        <v>245</v>
      </c>
      <c r="G75" s="129"/>
      <c r="H75" s="141"/>
      <c r="I75" s="141"/>
      <c r="J75" s="139"/>
      <c r="K75" s="139"/>
      <c r="L75" s="139"/>
      <c r="M75" s="141"/>
      <c r="N75" s="126"/>
      <c r="O75" s="122"/>
      <c r="P75" s="122"/>
      <c r="Q75" s="126"/>
      <c r="R75" s="126"/>
      <c r="S75" s="21"/>
      <c r="T75" s="213"/>
    </row>
    <row r="76" spans="1:20" ht="15" customHeight="1" thickBot="1" x14ac:dyDescent="0.25">
      <c r="A76" s="63">
        <v>76</v>
      </c>
      <c r="B76" s="47"/>
      <c r="C76" s="175"/>
      <c r="D76" s="175"/>
      <c r="E76" s="121" t="s">
        <v>513</v>
      </c>
      <c r="F76" s="121"/>
      <c r="G76" s="126"/>
      <c r="H76" s="194">
        <v>1960.7843137254904</v>
      </c>
      <c r="I76" s="194">
        <v>2400</v>
      </c>
      <c r="J76" s="194">
        <v>2436</v>
      </c>
      <c r="K76" s="194">
        <v>2472.5399999999995</v>
      </c>
      <c r="L76" s="194">
        <v>2509.6280999999999</v>
      </c>
      <c r="M76" s="194">
        <v>2547.2725214999991</v>
      </c>
      <c r="N76" s="126"/>
      <c r="O76" s="126"/>
      <c r="P76" s="126"/>
      <c r="Q76" s="126"/>
      <c r="R76" s="126"/>
      <c r="S76" s="21"/>
      <c r="T76" s="213" t="s">
        <v>538</v>
      </c>
    </row>
    <row r="77" spans="1:20" s="10" customFormat="1" ht="15" customHeight="1" thickBot="1" x14ac:dyDescent="0.25">
      <c r="A77" s="63">
        <v>77</v>
      </c>
      <c r="B77" s="47"/>
      <c r="C77" s="175"/>
      <c r="D77" s="125" t="s">
        <v>4</v>
      </c>
      <c r="E77" s="126"/>
      <c r="F77" s="175" t="s">
        <v>471</v>
      </c>
      <c r="G77" s="126"/>
      <c r="H77" s="193">
        <v>1500</v>
      </c>
      <c r="I77" s="193">
        <v>1500</v>
      </c>
      <c r="J77" s="193">
        <v>1500</v>
      </c>
      <c r="K77" s="193">
        <v>1500</v>
      </c>
      <c r="L77" s="193">
        <v>1500</v>
      </c>
      <c r="M77" s="193">
        <v>1500</v>
      </c>
      <c r="N77" s="126"/>
      <c r="O77" s="126"/>
      <c r="P77" s="126"/>
      <c r="Q77" s="126"/>
      <c r="R77" s="126"/>
      <c r="S77" s="21"/>
      <c r="T77" s="213"/>
    </row>
    <row r="78" spans="1:20" s="10" customFormat="1" ht="15" customHeight="1" thickBot="1" x14ac:dyDescent="0.25">
      <c r="A78" s="63">
        <v>78</v>
      </c>
      <c r="B78" s="47"/>
      <c r="C78" s="175"/>
      <c r="D78" s="175"/>
      <c r="E78" s="121" t="s">
        <v>464</v>
      </c>
      <c r="F78" s="121"/>
      <c r="G78" s="126"/>
      <c r="H78" s="194">
        <v>460.78431372549039</v>
      </c>
      <c r="I78" s="194">
        <v>900</v>
      </c>
      <c r="J78" s="194">
        <v>936</v>
      </c>
      <c r="K78" s="194">
        <v>972.53999999999951</v>
      </c>
      <c r="L78" s="194">
        <v>1009.6280999999999</v>
      </c>
      <c r="M78" s="194">
        <v>1047.2725214999991</v>
      </c>
      <c r="N78" s="126"/>
      <c r="O78" s="126"/>
      <c r="P78" s="126"/>
      <c r="Q78" s="126"/>
      <c r="R78" s="126"/>
      <c r="S78" s="21"/>
      <c r="T78" s="213"/>
    </row>
    <row r="79" spans="1:20" s="17" customFormat="1" ht="30" customHeight="1" x14ac:dyDescent="0.3">
      <c r="A79" s="63">
        <v>79</v>
      </c>
      <c r="B79" s="47"/>
      <c r="C79" s="111" t="s">
        <v>416</v>
      </c>
      <c r="D79" s="126"/>
      <c r="E79" s="126"/>
      <c r="F79" s="126"/>
      <c r="G79" s="126"/>
      <c r="H79" s="179"/>
      <c r="I79" s="179"/>
      <c r="J79" s="179"/>
      <c r="K79" s="179"/>
      <c r="L79" s="179"/>
      <c r="M79" s="179"/>
      <c r="N79" s="179"/>
      <c r="O79" s="179"/>
      <c r="P79" s="179"/>
      <c r="Q79" s="179"/>
      <c r="R79" s="179"/>
      <c r="S79" s="21"/>
      <c r="T79" s="213"/>
    </row>
    <row r="80" spans="1:20" ht="15" customHeight="1" x14ac:dyDescent="0.2">
      <c r="A80" s="63">
        <v>80</v>
      </c>
      <c r="B80" s="47"/>
      <c r="C80" s="175"/>
      <c r="D80" s="175"/>
      <c r="E80" s="126"/>
      <c r="F80" s="175" t="s">
        <v>489</v>
      </c>
      <c r="G80" s="126"/>
      <c r="H80" s="193"/>
      <c r="I80" s="193"/>
      <c r="J80" s="193"/>
      <c r="K80" s="193"/>
      <c r="L80" s="193"/>
      <c r="M80" s="193"/>
      <c r="N80" s="126"/>
      <c r="O80" s="126"/>
      <c r="P80" s="126"/>
      <c r="Q80" s="126"/>
      <c r="R80" s="126"/>
      <c r="S80" s="21"/>
      <c r="T80" s="213"/>
    </row>
    <row r="81" spans="1:20" ht="15" customHeight="1" x14ac:dyDescent="0.2">
      <c r="A81" s="63">
        <v>81</v>
      </c>
      <c r="B81" s="47"/>
      <c r="C81" s="175"/>
      <c r="D81" s="175"/>
      <c r="E81" s="126"/>
      <c r="F81" s="175" t="s">
        <v>57</v>
      </c>
      <c r="G81" s="126"/>
      <c r="H81" s="193">
        <v>1.9607843137254901</v>
      </c>
      <c r="I81" s="193">
        <v>1201</v>
      </c>
      <c r="J81" s="193">
        <v>0</v>
      </c>
      <c r="K81" s="193">
        <v>0</v>
      </c>
      <c r="L81" s="193">
        <v>418.27134999999987</v>
      </c>
      <c r="M81" s="193">
        <v>0</v>
      </c>
      <c r="N81" s="126"/>
      <c r="O81" s="126"/>
      <c r="P81" s="126"/>
      <c r="Q81" s="126"/>
      <c r="R81" s="126"/>
      <c r="S81" s="21"/>
      <c r="T81" s="213"/>
    </row>
    <row r="82" spans="1:20" ht="15" customHeight="1" x14ac:dyDescent="0.2">
      <c r="A82" s="63">
        <v>82</v>
      </c>
      <c r="B82" s="47"/>
      <c r="C82" s="175"/>
      <c r="D82" s="175"/>
      <c r="E82" s="126"/>
      <c r="F82" s="175" t="s">
        <v>236</v>
      </c>
      <c r="G82" s="126"/>
      <c r="H82" s="193">
        <v>563.72549019607845</v>
      </c>
      <c r="I82" s="193">
        <v>0</v>
      </c>
      <c r="J82" s="193">
        <v>0</v>
      </c>
      <c r="K82" s="193">
        <v>0</v>
      </c>
      <c r="L82" s="193">
        <v>0</v>
      </c>
      <c r="M82" s="193">
        <v>1592.0453259374992</v>
      </c>
      <c r="N82" s="126"/>
      <c r="O82" s="126"/>
      <c r="P82" s="126"/>
      <c r="Q82" s="126"/>
      <c r="R82" s="126"/>
      <c r="S82" s="21"/>
      <c r="T82" s="213"/>
    </row>
    <row r="83" spans="1:20" ht="15" customHeight="1" x14ac:dyDescent="0.2">
      <c r="A83" s="63">
        <v>83</v>
      </c>
      <c r="B83" s="47"/>
      <c r="C83" s="175"/>
      <c r="D83" s="175"/>
      <c r="E83" s="126"/>
      <c r="F83" s="175" t="s">
        <v>237</v>
      </c>
      <c r="G83" s="126"/>
      <c r="H83" s="193">
        <v>294.11764705882354</v>
      </c>
      <c r="I83" s="193">
        <v>1300</v>
      </c>
      <c r="J83" s="193">
        <v>304.49999999999994</v>
      </c>
      <c r="K83" s="193">
        <v>309.06749999999994</v>
      </c>
      <c r="L83" s="193">
        <v>313.70351249999987</v>
      </c>
      <c r="M83" s="193">
        <v>318.40906518749983</v>
      </c>
      <c r="N83" s="126"/>
      <c r="O83" s="126"/>
      <c r="P83" s="126"/>
      <c r="Q83" s="126"/>
      <c r="R83" s="126"/>
      <c r="S83" s="21"/>
      <c r="T83" s="213"/>
    </row>
    <row r="84" spans="1:20" ht="15" customHeight="1" x14ac:dyDescent="0.2">
      <c r="A84" s="63">
        <v>84</v>
      </c>
      <c r="B84" s="47"/>
      <c r="C84" s="175"/>
      <c r="D84" s="175"/>
      <c r="E84" s="126"/>
      <c r="F84" s="175" t="s">
        <v>238</v>
      </c>
      <c r="G84" s="126"/>
      <c r="H84" s="193">
        <v>147.05882352941177</v>
      </c>
      <c r="I84" s="193">
        <v>120</v>
      </c>
      <c r="J84" s="193">
        <v>121.79999999999998</v>
      </c>
      <c r="K84" s="193">
        <v>123.62699999999997</v>
      </c>
      <c r="L84" s="193">
        <v>125.48140499999995</v>
      </c>
      <c r="M84" s="193">
        <v>127.36362607499993</v>
      </c>
      <c r="N84" s="126"/>
      <c r="O84" s="126"/>
      <c r="P84" s="126"/>
      <c r="Q84" s="126"/>
      <c r="R84" s="126"/>
      <c r="S84" s="21"/>
      <c r="T84" s="213"/>
    </row>
    <row r="85" spans="1:20" ht="15" customHeight="1" x14ac:dyDescent="0.2">
      <c r="A85" s="63">
        <v>85</v>
      </c>
      <c r="B85" s="47"/>
      <c r="C85" s="175"/>
      <c r="D85" s="175"/>
      <c r="E85" s="126"/>
      <c r="F85" s="175" t="s">
        <v>67</v>
      </c>
      <c r="G85" s="126"/>
      <c r="H85" s="193">
        <v>147.05882352941177</v>
      </c>
      <c r="I85" s="193">
        <v>150</v>
      </c>
      <c r="J85" s="193">
        <v>152.24999999999997</v>
      </c>
      <c r="K85" s="193">
        <v>154.53374999999997</v>
      </c>
      <c r="L85" s="193">
        <v>156.85175624999994</v>
      </c>
      <c r="M85" s="193">
        <v>159.20453259374992</v>
      </c>
      <c r="N85" s="126"/>
      <c r="O85" s="126"/>
      <c r="P85" s="126"/>
      <c r="Q85" s="126"/>
      <c r="R85" s="126"/>
      <c r="S85" s="21"/>
      <c r="T85" s="213"/>
    </row>
    <row r="86" spans="1:20" ht="15" customHeight="1" thickBot="1" x14ac:dyDescent="0.25">
      <c r="A86" s="63">
        <v>86</v>
      </c>
      <c r="B86" s="47"/>
      <c r="C86" s="175"/>
      <c r="D86" s="175"/>
      <c r="E86" s="126"/>
      <c r="F86" s="175" t="s">
        <v>461</v>
      </c>
      <c r="G86" s="126"/>
      <c r="H86" s="193">
        <v>372.54901960784315</v>
      </c>
      <c r="I86" s="193">
        <v>150</v>
      </c>
      <c r="J86" s="193">
        <v>50.749999999999993</v>
      </c>
      <c r="K86" s="193">
        <v>103.02249999999998</v>
      </c>
      <c r="L86" s="193">
        <v>104.56783749999997</v>
      </c>
      <c r="M86" s="193">
        <v>371.47724271874978</v>
      </c>
      <c r="N86" s="126"/>
      <c r="O86" s="126"/>
      <c r="P86" s="126"/>
      <c r="Q86" s="126"/>
      <c r="R86" s="126"/>
      <c r="S86" s="21"/>
      <c r="T86" s="213"/>
    </row>
    <row r="87" spans="1:20" ht="15" customHeight="1" thickBot="1" x14ac:dyDescent="0.25">
      <c r="A87" s="63">
        <v>87</v>
      </c>
      <c r="B87" s="47"/>
      <c r="C87" s="175"/>
      <c r="D87" s="175"/>
      <c r="E87" s="121" t="s">
        <v>522</v>
      </c>
      <c r="F87" s="175"/>
      <c r="G87" s="126"/>
      <c r="H87" s="194">
        <v>1526.4705882352941</v>
      </c>
      <c r="I87" s="194">
        <v>2921</v>
      </c>
      <c r="J87" s="194">
        <v>629.29999999999995</v>
      </c>
      <c r="K87" s="194">
        <v>690.25074999999993</v>
      </c>
      <c r="L87" s="194">
        <v>1118.8758612499996</v>
      </c>
      <c r="M87" s="194">
        <v>2568.499792512499</v>
      </c>
      <c r="N87" s="126"/>
      <c r="O87" s="126"/>
      <c r="P87" s="126"/>
      <c r="Q87" s="126"/>
      <c r="R87" s="126"/>
      <c r="S87" s="21"/>
      <c r="T87" s="213" t="s">
        <v>539</v>
      </c>
    </row>
    <row r="88" spans="1:20" s="66" customFormat="1" ht="15" customHeight="1" thickBot="1" x14ac:dyDescent="0.25">
      <c r="A88" s="63">
        <v>88</v>
      </c>
      <c r="B88" s="47"/>
      <c r="C88" s="175"/>
      <c r="D88" s="125" t="s">
        <v>4</v>
      </c>
      <c r="E88" s="126"/>
      <c r="F88" s="175" t="s">
        <v>472</v>
      </c>
      <c r="G88" s="126"/>
      <c r="H88" s="193">
        <v>300</v>
      </c>
      <c r="I88" s="193">
        <v>300</v>
      </c>
      <c r="J88" s="193">
        <v>300</v>
      </c>
      <c r="K88" s="193">
        <v>300</v>
      </c>
      <c r="L88" s="193">
        <v>300</v>
      </c>
      <c r="M88" s="193">
        <v>300</v>
      </c>
      <c r="N88" s="126"/>
      <c r="O88" s="126"/>
      <c r="P88" s="126"/>
      <c r="Q88" s="126"/>
      <c r="R88" s="126"/>
      <c r="S88" s="21"/>
      <c r="T88" s="213"/>
    </row>
    <row r="89" spans="1:20" s="66" customFormat="1" ht="15" customHeight="1" thickBot="1" x14ac:dyDescent="0.25">
      <c r="A89" s="63">
        <v>89</v>
      </c>
      <c r="B89" s="47"/>
      <c r="C89" s="175"/>
      <c r="D89" s="175"/>
      <c r="E89" s="121" t="s">
        <v>523</v>
      </c>
      <c r="F89" s="121"/>
      <c r="G89" s="126"/>
      <c r="H89" s="194">
        <v>1226.4705882352941</v>
      </c>
      <c r="I89" s="194">
        <v>2621</v>
      </c>
      <c r="J89" s="194">
        <v>329.29999999999995</v>
      </c>
      <c r="K89" s="194">
        <v>390.25074999999993</v>
      </c>
      <c r="L89" s="194">
        <v>818.87586124999962</v>
      </c>
      <c r="M89" s="194">
        <v>2268.499792512499</v>
      </c>
      <c r="N89" s="126"/>
      <c r="O89" s="126"/>
      <c r="P89" s="126"/>
      <c r="Q89" s="126"/>
      <c r="R89" s="126"/>
      <c r="S89" s="21"/>
      <c r="T89" s="213"/>
    </row>
    <row r="90" spans="1:20" s="88" customFormat="1" ht="15" customHeight="1" x14ac:dyDescent="0.2">
      <c r="A90" s="63">
        <v>90</v>
      </c>
      <c r="B90" s="47"/>
      <c r="C90" s="175"/>
      <c r="D90" s="175"/>
      <c r="E90" s="121"/>
      <c r="F90" s="121"/>
      <c r="G90" s="126"/>
      <c r="H90" s="150"/>
      <c r="I90" s="150"/>
      <c r="J90" s="150"/>
      <c r="K90" s="150"/>
      <c r="L90" s="150"/>
      <c r="M90" s="150"/>
      <c r="N90" s="126"/>
      <c r="O90" s="126"/>
      <c r="P90" s="126"/>
      <c r="Q90" s="126"/>
      <c r="R90" s="126"/>
      <c r="S90" s="21"/>
      <c r="T90" s="213"/>
    </row>
    <row r="91" spans="1:20" s="88" customFormat="1" ht="30" customHeight="1" x14ac:dyDescent="0.25">
      <c r="A91" s="63">
        <v>91</v>
      </c>
      <c r="B91" s="109"/>
      <c r="C91" s="126"/>
      <c r="D91" s="126"/>
      <c r="E91" s="126"/>
      <c r="F91" s="126"/>
      <c r="G91" s="179"/>
      <c r="H91" s="146" t="s">
        <v>235</v>
      </c>
      <c r="I91" s="146" t="s">
        <v>449</v>
      </c>
      <c r="J91" s="146" t="s">
        <v>450</v>
      </c>
      <c r="K91" s="146" t="s">
        <v>451</v>
      </c>
      <c r="L91" s="146" t="s">
        <v>452</v>
      </c>
      <c r="M91" s="146" t="s">
        <v>453</v>
      </c>
      <c r="N91" s="28"/>
      <c r="O91" s="171"/>
      <c r="P91" s="171"/>
      <c r="Q91" s="171"/>
      <c r="R91" s="171"/>
      <c r="S91" s="21"/>
      <c r="T91" s="213"/>
    </row>
    <row r="92" spans="1:20" s="88" customFormat="1" ht="15" customHeight="1" x14ac:dyDescent="0.25">
      <c r="A92" s="63">
        <v>92</v>
      </c>
      <c r="B92" s="109"/>
      <c r="C92" s="126"/>
      <c r="D92" s="126"/>
      <c r="E92" s="126"/>
      <c r="F92" s="126"/>
      <c r="G92" s="222" t="s">
        <v>733</v>
      </c>
      <c r="H92" s="155">
        <v>44286</v>
      </c>
      <c r="I92" s="155">
        <v>44651</v>
      </c>
      <c r="J92" s="155">
        <v>45016</v>
      </c>
      <c r="K92" s="155">
        <v>45382</v>
      </c>
      <c r="L92" s="155">
        <v>45747</v>
      </c>
      <c r="M92" s="155">
        <v>46112</v>
      </c>
      <c r="N92" s="28"/>
      <c r="O92" s="171"/>
      <c r="P92" s="171"/>
      <c r="Q92" s="171"/>
      <c r="R92" s="171"/>
      <c r="S92" s="21"/>
      <c r="T92" s="213"/>
    </row>
    <row r="93" spans="1:20" s="17" customFormat="1" ht="30" customHeight="1" x14ac:dyDescent="0.3">
      <c r="A93" s="63">
        <v>93</v>
      </c>
      <c r="B93" s="47"/>
      <c r="C93" s="111" t="s">
        <v>417</v>
      </c>
      <c r="D93" s="126"/>
      <c r="E93" s="121"/>
      <c r="F93" s="126"/>
      <c r="G93" s="126"/>
      <c r="H93" s="148" t="s">
        <v>468</v>
      </c>
      <c r="I93" s="126"/>
      <c r="J93" s="126"/>
      <c r="K93" s="126"/>
      <c r="L93" s="126"/>
      <c r="M93" s="178"/>
      <c r="N93" s="28"/>
      <c r="O93" s="28"/>
      <c r="P93" s="28"/>
      <c r="Q93" s="28"/>
      <c r="R93" s="28"/>
      <c r="S93" s="21"/>
      <c r="T93" s="213"/>
    </row>
    <row r="94" spans="1:20" s="10" customFormat="1" ht="15" customHeight="1" x14ac:dyDescent="0.2">
      <c r="A94" s="63">
        <v>94</v>
      </c>
      <c r="B94" s="47"/>
      <c r="C94" s="175"/>
      <c r="D94" s="175"/>
      <c r="E94" s="121"/>
      <c r="F94" s="175" t="s">
        <v>489</v>
      </c>
      <c r="G94" s="126"/>
      <c r="H94" s="193">
        <v>294.11764705882354</v>
      </c>
      <c r="I94" s="193">
        <v>180</v>
      </c>
      <c r="J94" s="193">
        <v>537.94999999999993</v>
      </c>
      <c r="K94" s="193">
        <v>0</v>
      </c>
      <c r="L94" s="193">
        <v>0</v>
      </c>
      <c r="M94" s="193">
        <v>0</v>
      </c>
      <c r="N94" s="171"/>
      <c r="O94" s="171"/>
      <c r="P94" s="171"/>
      <c r="Q94" s="171"/>
      <c r="R94" s="171"/>
      <c r="S94" s="21"/>
      <c r="T94" s="213"/>
    </row>
    <row r="95" spans="1:20" s="10" customFormat="1" ht="15" customHeight="1" x14ac:dyDescent="0.2">
      <c r="A95" s="63">
        <v>95</v>
      </c>
      <c r="B95" s="47"/>
      <c r="C95" s="175"/>
      <c r="D95" s="175"/>
      <c r="E95" s="121"/>
      <c r="F95" s="175" t="s">
        <v>57</v>
      </c>
      <c r="G95" s="126"/>
      <c r="H95" s="193">
        <v>1568.627450980392</v>
      </c>
      <c r="I95" s="193">
        <v>250</v>
      </c>
      <c r="J95" s="193">
        <v>2588.2499999999995</v>
      </c>
      <c r="K95" s="193">
        <v>2318.0062499999995</v>
      </c>
      <c r="L95" s="193">
        <v>2091.356749999999</v>
      </c>
      <c r="M95" s="193">
        <v>1220.5680832187493</v>
      </c>
      <c r="N95" s="171"/>
      <c r="O95" s="171"/>
      <c r="P95" s="171"/>
      <c r="Q95" s="171"/>
      <c r="R95" s="171"/>
      <c r="S95" s="21"/>
      <c r="T95" s="213"/>
    </row>
    <row r="96" spans="1:20" s="10" customFormat="1" ht="15" customHeight="1" x14ac:dyDescent="0.2">
      <c r="A96" s="63">
        <v>96</v>
      </c>
      <c r="B96" s="47"/>
      <c r="C96" s="175"/>
      <c r="D96" s="175"/>
      <c r="E96" s="121"/>
      <c r="F96" s="175" t="s">
        <v>236</v>
      </c>
      <c r="G96" s="126"/>
      <c r="H96" s="193">
        <v>5711.7647058823532</v>
      </c>
      <c r="I96" s="193">
        <v>6150</v>
      </c>
      <c r="J96" s="193">
        <v>5135.8999999999996</v>
      </c>
      <c r="K96" s="193">
        <v>5336.5654999999988</v>
      </c>
      <c r="L96" s="193">
        <v>5531.6386037499979</v>
      </c>
      <c r="M96" s="193">
        <v>6845.7949015312461</v>
      </c>
      <c r="N96" s="171"/>
      <c r="O96" s="171"/>
      <c r="P96" s="171"/>
      <c r="Q96" s="171"/>
      <c r="R96" s="171"/>
      <c r="S96" s="21"/>
      <c r="T96" s="213"/>
    </row>
    <row r="97" spans="1:20" s="10" customFormat="1" ht="15" customHeight="1" x14ac:dyDescent="0.2">
      <c r="A97" s="63">
        <v>97</v>
      </c>
      <c r="B97" s="47"/>
      <c r="C97" s="175"/>
      <c r="D97" s="175"/>
      <c r="E97" s="121"/>
      <c r="F97" s="175" t="s">
        <v>237</v>
      </c>
      <c r="G97" s="126"/>
      <c r="H97" s="193">
        <v>981.37254901960796</v>
      </c>
      <c r="I97" s="193">
        <v>600</v>
      </c>
      <c r="J97" s="193">
        <v>355.24999999999994</v>
      </c>
      <c r="K97" s="193">
        <v>515.11249999999984</v>
      </c>
      <c r="L97" s="193">
        <v>522.83918749999975</v>
      </c>
      <c r="M97" s="193">
        <v>424.54542024999978</v>
      </c>
      <c r="N97" s="171"/>
      <c r="O97" s="171"/>
      <c r="P97" s="171"/>
      <c r="Q97" s="171"/>
      <c r="R97" s="171"/>
      <c r="S97" s="21"/>
      <c r="T97" s="213"/>
    </row>
    <row r="98" spans="1:20" s="10" customFormat="1" ht="15" customHeight="1" x14ac:dyDescent="0.2">
      <c r="A98" s="63">
        <v>98</v>
      </c>
      <c r="B98" s="47"/>
      <c r="C98" s="175"/>
      <c r="D98" s="175"/>
      <c r="E98" s="121"/>
      <c r="F98" s="175" t="s">
        <v>238</v>
      </c>
      <c r="G98" s="126"/>
      <c r="H98" s="193">
        <v>1617.6470588235293</v>
      </c>
      <c r="I98" s="193">
        <v>1950</v>
      </c>
      <c r="J98" s="193">
        <v>2131.5</v>
      </c>
      <c r="K98" s="193">
        <v>2163.4724999999994</v>
      </c>
      <c r="L98" s="193">
        <v>2195.9245874999992</v>
      </c>
      <c r="M98" s="193">
        <v>2228.8634563124988</v>
      </c>
      <c r="N98" s="171"/>
      <c r="O98" s="171"/>
      <c r="P98" s="171"/>
      <c r="Q98" s="171"/>
      <c r="R98" s="171"/>
      <c r="S98" s="21"/>
      <c r="T98" s="213"/>
    </row>
    <row r="99" spans="1:20" s="10" customFormat="1" ht="15" customHeight="1" x14ac:dyDescent="0.2">
      <c r="A99" s="63">
        <v>99</v>
      </c>
      <c r="B99" s="47"/>
      <c r="C99" s="175"/>
      <c r="D99" s="175"/>
      <c r="E99" s="121"/>
      <c r="F99" s="175" t="s">
        <v>67</v>
      </c>
      <c r="G99" s="126"/>
      <c r="H99" s="193">
        <v>98.039215686274503</v>
      </c>
      <c r="I99" s="193">
        <v>50</v>
      </c>
      <c r="J99" s="193">
        <v>50.749999999999993</v>
      </c>
      <c r="K99" s="193">
        <v>51.51124999999999</v>
      </c>
      <c r="L99" s="193">
        <v>52.283918749999984</v>
      </c>
      <c r="M99" s="193">
        <v>0</v>
      </c>
      <c r="N99" s="171"/>
      <c r="O99" s="171"/>
      <c r="P99" s="171"/>
      <c r="Q99" s="171"/>
      <c r="R99" s="171"/>
      <c r="S99" s="21"/>
      <c r="T99" s="213"/>
    </row>
    <row r="100" spans="1:20" s="10" customFormat="1" ht="15" customHeight="1" thickBot="1" x14ac:dyDescent="0.25">
      <c r="A100" s="63">
        <v>100</v>
      </c>
      <c r="B100" s="47"/>
      <c r="C100" s="175"/>
      <c r="D100" s="175"/>
      <c r="E100" s="121"/>
      <c r="F100" s="175" t="s">
        <v>461</v>
      </c>
      <c r="G100" s="126"/>
      <c r="H100" s="193">
        <v>504.9019607843137</v>
      </c>
      <c r="I100" s="193">
        <v>1117</v>
      </c>
      <c r="J100" s="193">
        <v>877.97499999999991</v>
      </c>
      <c r="K100" s="193">
        <v>880.84237499999972</v>
      </c>
      <c r="L100" s="193">
        <v>496.69722812499981</v>
      </c>
      <c r="M100" s="193">
        <v>525.37495755937471</v>
      </c>
      <c r="N100" s="171"/>
      <c r="O100" s="171"/>
      <c r="P100" s="171"/>
      <c r="Q100" s="171"/>
      <c r="R100" s="171"/>
      <c r="S100" s="21"/>
      <c r="T100" s="213"/>
    </row>
    <row r="101" spans="1:20" ht="15" customHeight="1" thickBot="1" x14ac:dyDescent="0.25">
      <c r="A101" s="63">
        <v>101</v>
      </c>
      <c r="B101" s="47"/>
      <c r="C101" s="175"/>
      <c r="D101" s="175"/>
      <c r="E101" s="121" t="s">
        <v>524</v>
      </c>
      <c r="F101" s="175"/>
      <c r="G101" s="126"/>
      <c r="H101" s="194">
        <v>10776.470588235294</v>
      </c>
      <c r="I101" s="194">
        <v>10297</v>
      </c>
      <c r="J101" s="194">
        <v>11677.574999999999</v>
      </c>
      <c r="K101" s="194">
        <v>11265.510374999998</v>
      </c>
      <c r="L101" s="194">
        <v>10890.740275624996</v>
      </c>
      <c r="M101" s="194">
        <v>11245.146818871868</v>
      </c>
      <c r="N101" s="171"/>
      <c r="O101" s="171"/>
      <c r="P101" s="171"/>
      <c r="Q101" s="171"/>
      <c r="R101" s="171"/>
      <c r="S101" s="21"/>
      <c r="T101" s="213" t="s">
        <v>540</v>
      </c>
    </row>
    <row r="102" spans="1:20" s="66" customFormat="1" ht="15" customHeight="1" thickBot="1" x14ac:dyDescent="0.25">
      <c r="A102" s="63">
        <v>102</v>
      </c>
      <c r="B102" s="47"/>
      <c r="C102" s="175"/>
      <c r="D102" s="125" t="s">
        <v>4</v>
      </c>
      <c r="E102" s="126"/>
      <c r="F102" s="175" t="s">
        <v>473</v>
      </c>
      <c r="G102" s="126"/>
      <c r="H102" s="193">
        <v>200</v>
      </c>
      <c r="I102" s="193">
        <v>200</v>
      </c>
      <c r="J102" s="193">
        <v>200</v>
      </c>
      <c r="K102" s="193">
        <v>200</v>
      </c>
      <c r="L102" s="193">
        <v>200</v>
      </c>
      <c r="M102" s="193">
        <v>200</v>
      </c>
      <c r="N102" s="171"/>
      <c r="O102" s="171"/>
      <c r="P102" s="171"/>
      <c r="Q102" s="171"/>
      <c r="R102" s="171"/>
      <c r="S102" s="21"/>
      <c r="T102" s="213"/>
    </row>
    <row r="103" spans="1:20" s="66" customFormat="1" ht="15" customHeight="1" thickBot="1" x14ac:dyDescent="0.25">
      <c r="A103" s="63">
        <v>103</v>
      </c>
      <c r="B103" s="47"/>
      <c r="C103" s="175"/>
      <c r="D103" s="175"/>
      <c r="E103" s="121" t="s">
        <v>525</v>
      </c>
      <c r="F103" s="121"/>
      <c r="G103" s="126"/>
      <c r="H103" s="194">
        <v>10576.470588235294</v>
      </c>
      <c r="I103" s="194">
        <v>10097</v>
      </c>
      <c r="J103" s="194">
        <v>11477.574999999999</v>
      </c>
      <c r="K103" s="194">
        <v>11065.510374999998</v>
      </c>
      <c r="L103" s="194">
        <v>10690.740275624996</v>
      </c>
      <c r="M103" s="194">
        <v>11045.146818871868</v>
      </c>
      <c r="N103" s="171"/>
      <c r="O103" s="171"/>
      <c r="P103" s="171"/>
      <c r="Q103" s="171"/>
      <c r="R103" s="171"/>
      <c r="S103" s="21"/>
      <c r="T103" s="213"/>
    </row>
    <row r="104" spans="1:20" s="233" customFormat="1" ht="15" customHeight="1" x14ac:dyDescent="0.2">
      <c r="A104" s="63">
        <v>104</v>
      </c>
      <c r="B104" s="47"/>
      <c r="C104" s="232"/>
      <c r="D104" s="232"/>
      <c r="E104" s="121"/>
      <c r="F104" s="121"/>
      <c r="G104" s="126"/>
      <c r="H104" s="150"/>
      <c r="I104" s="150"/>
      <c r="J104" s="150"/>
      <c r="K104" s="150"/>
      <c r="L104" s="150"/>
      <c r="M104" s="150"/>
      <c r="N104" s="126"/>
      <c r="O104" s="126"/>
      <c r="P104" s="126"/>
      <c r="Q104" s="126"/>
      <c r="R104" s="126"/>
      <c r="S104" s="21"/>
      <c r="T104" s="213"/>
    </row>
    <row r="105" spans="1:20" s="233" customFormat="1" ht="30" customHeight="1" x14ac:dyDescent="0.25">
      <c r="A105" s="63">
        <v>105</v>
      </c>
      <c r="B105" s="109"/>
      <c r="C105" s="126"/>
      <c r="D105" s="126"/>
      <c r="E105" s="126"/>
      <c r="F105" s="234"/>
      <c r="G105" s="235"/>
      <c r="H105" s="236" t="s">
        <v>235</v>
      </c>
      <c r="I105" s="236" t="s">
        <v>449</v>
      </c>
      <c r="J105" s="236" t="s">
        <v>450</v>
      </c>
      <c r="K105" s="236" t="s">
        <v>451</v>
      </c>
      <c r="L105" s="236" t="s">
        <v>452</v>
      </c>
      <c r="M105" s="236" t="s">
        <v>453</v>
      </c>
      <c r="N105" s="28"/>
      <c r="O105" s="171"/>
      <c r="P105" s="171"/>
      <c r="Q105" s="171"/>
      <c r="R105" s="171"/>
      <c r="S105" s="21"/>
      <c r="T105" s="213"/>
    </row>
    <row r="106" spans="1:20" s="233" customFormat="1" ht="15" customHeight="1" x14ac:dyDescent="0.25">
      <c r="A106" s="63">
        <v>106</v>
      </c>
      <c r="B106" s="109"/>
      <c r="C106" s="126"/>
      <c r="D106" s="126"/>
      <c r="E106" s="126"/>
      <c r="F106" s="126"/>
      <c r="G106" s="237" t="s">
        <v>733</v>
      </c>
      <c r="H106" s="155">
        <v>44286</v>
      </c>
      <c r="I106" s="155">
        <v>44651</v>
      </c>
      <c r="J106" s="155">
        <v>45016</v>
      </c>
      <c r="K106" s="155">
        <v>45382</v>
      </c>
      <c r="L106" s="155">
        <v>45747</v>
      </c>
      <c r="M106" s="155">
        <v>46112</v>
      </c>
      <c r="N106" s="28"/>
      <c r="O106" s="171"/>
      <c r="P106" s="171"/>
      <c r="Q106" s="171"/>
      <c r="R106" s="171"/>
      <c r="S106" s="21"/>
      <c r="T106" s="213"/>
    </row>
    <row r="107" spans="1:20" s="17" customFormat="1" ht="30" customHeight="1" x14ac:dyDescent="0.3">
      <c r="A107" s="63">
        <v>107</v>
      </c>
      <c r="B107" s="47"/>
      <c r="C107" s="111" t="s">
        <v>593</v>
      </c>
      <c r="D107" s="126"/>
      <c r="E107" s="121"/>
      <c r="F107" s="126"/>
      <c r="G107" s="126"/>
      <c r="H107" s="179"/>
      <c r="I107" s="179"/>
      <c r="J107" s="179"/>
      <c r="K107" s="179"/>
      <c r="L107" s="179"/>
      <c r="M107" s="179"/>
      <c r="N107" s="28"/>
      <c r="O107" s="28"/>
      <c r="P107" s="28"/>
      <c r="Q107" s="28"/>
      <c r="R107" s="28"/>
      <c r="S107" s="21"/>
      <c r="T107" s="213"/>
    </row>
    <row r="108" spans="1:20" s="17" customFormat="1" x14ac:dyDescent="0.2">
      <c r="A108" s="63">
        <v>108</v>
      </c>
      <c r="B108" s="47"/>
      <c r="C108" s="175"/>
      <c r="D108" s="175"/>
      <c r="E108" s="126"/>
      <c r="F108" s="134" t="s">
        <v>504</v>
      </c>
      <c r="G108" s="126"/>
      <c r="H108" s="238" t="s">
        <v>468</v>
      </c>
      <c r="I108" s="126"/>
      <c r="J108" s="126"/>
      <c r="K108" s="126"/>
      <c r="L108" s="126"/>
      <c r="M108" s="126"/>
      <c r="N108" s="171"/>
      <c r="O108" s="171"/>
      <c r="P108" s="171"/>
      <c r="Q108" s="171"/>
      <c r="R108" s="171"/>
      <c r="S108" s="21"/>
      <c r="T108" s="213"/>
    </row>
    <row r="109" spans="1:20" s="17" customFormat="1" ht="15" customHeight="1" x14ac:dyDescent="0.2">
      <c r="A109" s="63">
        <v>109</v>
      </c>
      <c r="B109" s="47"/>
      <c r="C109" s="175"/>
      <c r="D109" s="175"/>
      <c r="E109" s="126"/>
      <c r="F109" s="208" t="s">
        <v>717</v>
      </c>
      <c r="G109" s="126"/>
      <c r="H109" s="193">
        <v>607.84313725490188</v>
      </c>
      <c r="I109" s="193">
        <v>500</v>
      </c>
      <c r="J109" s="193">
        <v>822.15</v>
      </c>
      <c r="K109" s="193">
        <v>1030.2249999999997</v>
      </c>
      <c r="L109" s="193">
        <v>1045.6783749999995</v>
      </c>
      <c r="M109" s="193">
        <v>1061.3635506249993</v>
      </c>
      <c r="N109" s="171"/>
      <c r="O109" s="171"/>
      <c r="P109" s="171"/>
      <c r="Q109" s="171"/>
      <c r="R109" s="171"/>
      <c r="S109" s="21"/>
      <c r="T109" s="213"/>
    </row>
    <row r="110" spans="1:20" s="17" customFormat="1" ht="15" customHeight="1" x14ac:dyDescent="0.2">
      <c r="A110" s="63">
        <v>110</v>
      </c>
      <c r="B110" s="47"/>
      <c r="C110" s="175"/>
      <c r="D110" s="175"/>
      <c r="E110" s="126"/>
      <c r="F110" s="208" t="s">
        <v>246</v>
      </c>
      <c r="G110" s="126"/>
      <c r="H110" s="193"/>
      <c r="I110" s="193"/>
      <c r="J110" s="193"/>
      <c r="K110" s="193"/>
      <c r="L110" s="193"/>
      <c r="M110" s="193"/>
      <c r="N110" s="171"/>
      <c r="O110" s="171"/>
      <c r="P110" s="171"/>
      <c r="Q110" s="171"/>
      <c r="R110" s="171"/>
      <c r="S110" s="21"/>
      <c r="T110" s="213"/>
    </row>
    <row r="111" spans="1:20" s="17" customFormat="1" ht="15" customHeight="1" x14ac:dyDescent="0.2">
      <c r="A111" s="63">
        <v>111</v>
      </c>
      <c r="B111" s="47"/>
      <c r="C111" s="175"/>
      <c r="D111" s="175"/>
      <c r="E111" s="126"/>
      <c r="F111" s="208" t="s">
        <v>246</v>
      </c>
      <c r="G111" s="126"/>
      <c r="H111" s="193"/>
      <c r="I111" s="193"/>
      <c r="J111" s="193"/>
      <c r="K111" s="193"/>
      <c r="L111" s="193"/>
      <c r="M111" s="193"/>
      <c r="N111" s="171"/>
      <c r="O111" s="171"/>
      <c r="P111" s="171"/>
      <c r="Q111" s="171"/>
      <c r="R111" s="171"/>
      <c r="S111" s="21"/>
      <c r="T111" s="213"/>
    </row>
    <row r="112" spans="1:20" s="17" customFormat="1" ht="15" customHeight="1" x14ac:dyDescent="0.2">
      <c r="A112" s="63">
        <v>112</v>
      </c>
      <c r="B112" s="47"/>
      <c r="C112" s="175"/>
      <c r="D112" s="175"/>
      <c r="E112" s="126"/>
      <c r="F112" s="208" t="s">
        <v>246</v>
      </c>
      <c r="G112" s="126"/>
      <c r="H112" s="193"/>
      <c r="I112" s="193"/>
      <c r="J112" s="193"/>
      <c r="K112" s="193"/>
      <c r="L112" s="193"/>
      <c r="M112" s="193"/>
      <c r="N112" s="171"/>
      <c r="O112" s="171"/>
      <c r="P112" s="171"/>
      <c r="Q112" s="171"/>
      <c r="R112" s="171"/>
      <c r="S112" s="21"/>
      <c r="T112" s="213"/>
    </row>
    <row r="113" spans="1:20" s="17" customFormat="1" ht="15" customHeight="1" x14ac:dyDescent="0.2">
      <c r="A113" s="63">
        <v>113</v>
      </c>
      <c r="B113" s="47"/>
      <c r="C113" s="175"/>
      <c r="D113" s="175"/>
      <c r="E113" s="126"/>
      <c r="F113" s="208" t="s">
        <v>246</v>
      </c>
      <c r="G113" s="126"/>
      <c r="H113" s="193"/>
      <c r="I113" s="193"/>
      <c r="J113" s="193"/>
      <c r="K113" s="193"/>
      <c r="L113" s="193"/>
      <c r="M113" s="193"/>
      <c r="N113" s="171"/>
      <c r="O113" s="171"/>
      <c r="P113" s="171"/>
      <c r="Q113" s="171"/>
      <c r="R113" s="171"/>
      <c r="S113" s="21"/>
      <c r="T113" s="213"/>
    </row>
    <row r="114" spans="1:20" s="14" customFormat="1" ht="15" customHeight="1" x14ac:dyDescent="0.2">
      <c r="A114" s="63">
        <v>114</v>
      </c>
      <c r="B114" s="47"/>
      <c r="C114" s="175"/>
      <c r="D114" s="175"/>
      <c r="E114" s="129"/>
      <c r="F114" s="108" t="s">
        <v>245</v>
      </c>
      <c r="G114" s="129"/>
      <c r="H114" s="141"/>
      <c r="I114" s="141"/>
      <c r="J114" s="139"/>
      <c r="K114" s="139"/>
      <c r="L114" s="139"/>
      <c r="M114" s="141"/>
      <c r="N114" s="171"/>
      <c r="O114" s="174"/>
      <c r="P114" s="174"/>
      <c r="Q114" s="171"/>
      <c r="R114" s="171"/>
      <c r="S114" s="21"/>
      <c r="T114" s="213"/>
    </row>
    <row r="115" spans="1:20" s="17" customFormat="1" ht="15" customHeight="1" thickBot="1" x14ac:dyDescent="0.25">
      <c r="A115" s="63">
        <v>115</v>
      </c>
      <c r="B115" s="47"/>
      <c r="C115" s="175"/>
      <c r="D115" s="175"/>
      <c r="E115" s="126"/>
      <c r="F115" s="230" t="s">
        <v>565</v>
      </c>
      <c r="G115" s="126"/>
      <c r="H115" s="193"/>
      <c r="I115" s="193"/>
      <c r="J115" s="193"/>
      <c r="K115" s="193"/>
      <c r="L115" s="193"/>
      <c r="M115" s="193"/>
      <c r="N115" s="171"/>
      <c r="O115" s="171"/>
      <c r="P115" s="171"/>
      <c r="Q115" s="171"/>
      <c r="R115" s="171"/>
      <c r="S115" s="21"/>
      <c r="T115" s="213"/>
    </row>
    <row r="116" spans="1:20" s="17" customFormat="1" ht="15" customHeight="1" thickBot="1" x14ac:dyDescent="0.25">
      <c r="A116" s="63">
        <v>116</v>
      </c>
      <c r="B116" s="47"/>
      <c r="C116" s="175"/>
      <c r="D116" s="125"/>
      <c r="E116" s="121" t="s">
        <v>514</v>
      </c>
      <c r="F116" s="175"/>
      <c r="G116" s="126"/>
      <c r="H116" s="194">
        <v>607.84313725490188</v>
      </c>
      <c r="I116" s="194">
        <v>500</v>
      </c>
      <c r="J116" s="194">
        <v>822.15</v>
      </c>
      <c r="K116" s="194">
        <v>1030.2249999999997</v>
      </c>
      <c r="L116" s="194">
        <v>1045.6783749999995</v>
      </c>
      <c r="M116" s="194">
        <v>1061.3635506249993</v>
      </c>
      <c r="N116" s="171"/>
      <c r="O116" s="171"/>
      <c r="P116" s="171"/>
      <c r="Q116" s="171"/>
      <c r="R116" s="171"/>
      <c r="S116" s="21"/>
      <c r="T116" s="213" t="s">
        <v>541</v>
      </c>
    </row>
    <row r="117" spans="1:20" s="17" customFormat="1" ht="15" customHeight="1" thickBot="1" x14ac:dyDescent="0.25">
      <c r="A117" s="63">
        <v>117</v>
      </c>
      <c r="B117" s="47"/>
      <c r="C117" s="175"/>
      <c r="D117" s="125" t="s">
        <v>4</v>
      </c>
      <c r="E117" s="121"/>
      <c r="F117" s="230" t="s">
        <v>555</v>
      </c>
      <c r="G117" s="126"/>
      <c r="H117" s="193"/>
      <c r="I117" s="193"/>
      <c r="J117" s="193"/>
      <c r="K117" s="193"/>
      <c r="L117" s="193"/>
      <c r="M117" s="193"/>
      <c r="N117" s="171"/>
      <c r="O117" s="171"/>
      <c r="P117" s="171"/>
      <c r="Q117" s="171"/>
      <c r="R117" s="171"/>
      <c r="S117" s="21"/>
      <c r="T117" s="213"/>
    </row>
    <row r="118" spans="1:20" s="17" customFormat="1" ht="13.5" thickBot="1" x14ac:dyDescent="0.25">
      <c r="A118" s="63">
        <v>118</v>
      </c>
      <c r="B118" s="47"/>
      <c r="C118" s="175"/>
      <c r="D118" s="175"/>
      <c r="E118" s="121" t="s">
        <v>248</v>
      </c>
      <c r="F118" s="121"/>
      <c r="G118" s="126"/>
      <c r="H118" s="194">
        <v>607.84313725490188</v>
      </c>
      <c r="I118" s="194">
        <v>500</v>
      </c>
      <c r="J118" s="194">
        <v>822.15</v>
      </c>
      <c r="K118" s="194">
        <v>1030.2249999999997</v>
      </c>
      <c r="L118" s="194">
        <v>1045.6783749999995</v>
      </c>
      <c r="M118" s="194">
        <v>1061.3635506249993</v>
      </c>
      <c r="N118" s="171"/>
      <c r="O118" s="171"/>
      <c r="P118" s="171"/>
      <c r="Q118" s="171"/>
      <c r="R118" s="171"/>
      <c r="S118" s="21"/>
      <c r="T118" s="213"/>
    </row>
    <row r="119" spans="1:20" s="20" customFormat="1" ht="16.5" customHeight="1" x14ac:dyDescent="0.2">
      <c r="A119" s="63">
        <v>119</v>
      </c>
      <c r="B119" s="47"/>
      <c r="C119" s="175"/>
      <c r="D119" s="177"/>
      <c r="E119" s="177"/>
      <c r="F119" s="175"/>
      <c r="G119" s="129"/>
      <c r="H119" s="122"/>
      <c r="I119" s="122"/>
      <c r="J119" s="126"/>
      <c r="K119" s="126"/>
      <c r="L119" s="126"/>
      <c r="M119" s="122"/>
      <c r="N119" s="171"/>
      <c r="O119" s="174"/>
      <c r="P119" s="174"/>
      <c r="Q119" s="171"/>
      <c r="R119" s="171"/>
      <c r="S119" s="21"/>
      <c r="T119" s="213"/>
    </row>
    <row r="120" spans="1:20" s="233" customFormat="1" ht="30" customHeight="1" x14ac:dyDescent="0.25">
      <c r="A120" s="63">
        <v>120</v>
      </c>
      <c r="B120" s="109"/>
      <c r="C120" s="126"/>
      <c r="D120" s="126"/>
      <c r="E120" s="126"/>
      <c r="F120" s="126"/>
      <c r="G120" s="235"/>
      <c r="H120" s="236" t="s">
        <v>235</v>
      </c>
      <c r="I120" s="236" t="s">
        <v>449</v>
      </c>
      <c r="J120" s="236" t="s">
        <v>450</v>
      </c>
      <c r="K120" s="236" t="s">
        <v>451</v>
      </c>
      <c r="L120" s="236" t="s">
        <v>452</v>
      </c>
      <c r="M120" s="236" t="s">
        <v>453</v>
      </c>
      <c r="N120" s="28"/>
      <c r="O120" s="171"/>
      <c r="P120" s="171"/>
      <c r="Q120" s="171"/>
      <c r="R120" s="171"/>
      <c r="S120" s="21"/>
      <c r="T120" s="213"/>
    </row>
    <row r="121" spans="1:20" s="233" customFormat="1" ht="15" customHeight="1" x14ac:dyDescent="0.25">
      <c r="A121" s="63">
        <v>121</v>
      </c>
      <c r="B121" s="109"/>
      <c r="C121" s="126"/>
      <c r="D121" s="126"/>
      <c r="E121" s="126"/>
      <c r="F121" s="126"/>
      <c r="G121" s="237" t="s">
        <v>733</v>
      </c>
      <c r="H121" s="155">
        <v>44286</v>
      </c>
      <c r="I121" s="155">
        <v>44651</v>
      </c>
      <c r="J121" s="155">
        <v>45016</v>
      </c>
      <c r="K121" s="155">
        <v>45382</v>
      </c>
      <c r="L121" s="155">
        <v>45747</v>
      </c>
      <c r="M121" s="155">
        <v>46112</v>
      </c>
      <c r="N121" s="28"/>
      <c r="O121" s="171"/>
      <c r="P121" s="171"/>
      <c r="Q121" s="171"/>
      <c r="R121" s="171"/>
      <c r="S121" s="21"/>
      <c r="T121" s="213"/>
    </row>
    <row r="122" spans="1:20" s="62" customFormat="1" ht="30" customHeight="1" x14ac:dyDescent="0.3">
      <c r="A122" s="63">
        <v>122</v>
      </c>
      <c r="B122" s="47"/>
      <c r="C122" s="111" t="s">
        <v>594</v>
      </c>
      <c r="D122" s="126"/>
      <c r="E122" s="121"/>
      <c r="F122" s="126"/>
      <c r="G122" s="126"/>
      <c r="H122" s="179"/>
      <c r="I122" s="179"/>
      <c r="J122" s="179"/>
      <c r="K122" s="179"/>
      <c r="L122" s="179"/>
      <c r="M122" s="179"/>
      <c r="N122" s="28"/>
      <c r="O122" s="28"/>
      <c r="P122" s="28"/>
      <c r="Q122" s="28"/>
      <c r="R122" s="28"/>
      <c r="S122" s="21"/>
      <c r="T122" s="213"/>
    </row>
    <row r="123" spans="1:20" s="17" customFormat="1" ht="15" customHeight="1" x14ac:dyDescent="0.2">
      <c r="A123" s="63">
        <v>123</v>
      </c>
      <c r="B123" s="47"/>
      <c r="C123" s="175"/>
      <c r="D123" s="175"/>
      <c r="E123" s="126"/>
      <c r="F123" s="134" t="s">
        <v>504</v>
      </c>
      <c r="G123" s="126"/>
      <c r="H123" s="238" t="s">
        <v>468</v>
      </c>
      <c r="I123" s="126"/>
      <c r="J123" s="126"/>
      <c r="K123" s="126"/>
      <c r="L123" s="126"/>
      <c r="M123" s="126"/>
      <c r="N123" s="171"/>
      <c r="O123" s="171"/>
      <c r="P123" s="171"/>
      <c r="Q123" s="171"/>
      <c r="R123" s="171"/>
      <c r="S123" s="21"/>
      <c r="T123" s="213"/>
    </row>
    <row r="124" spans="1:20" s="17" customFormat="1" ht="15" customHeight="1" x14ac:dyDescent="0.2">
      <c r="A124" s="63">
        <v>124</v>
      </c>
      <c r="B124" s="47"/>
      <c r="C124" s="175"/>
      <c r="D124" s="175"/>
      <c r="E124" s="126"/>
      <c r="F124" s="208" t="s">
        <v>725</v>
      </c>
      <c r="G124" s="126"/>
      <c r="H124" s="193">
        <v>98.039215686274503</v>
      </c>
      <c r="I124" s="193"/>
      <c r="J124" s="193"/>
      <c r="K124" s="193"/>
      <c r="L124" s="193"/>
      <c r="M124" s="193"/>
      <c r="N124" s="171"/>
      <c r="O124" s="171"/>
      <c r="P124" s="171"/>
      <c r="Q124" s="171"/>
      <c r="R124" s="171"/>
      <c r="S124" s="21"/>
      <c r="T124" s="213"/>
    </row>
    <row r="125" spans="1:20" s="17" customFormat="1" ht="15" customHeight="1" x14ac:dyDescent="0.2">
      <c r="A125" s="63">
        <v>125</v>
      </c>
      <c r="B125" s="47"/>
      <c r="C125" s="175"/>
      <c r="D125" s="175"/>
      <c r="E125" s="126"/>
      <c r="F125" s="208" t="s">
        <v>726</v>
      </c>
      <c r="G125" s="126"/>
      <c r="H125" s="193">
        <v>98.039215686274503</v>
      </c>
      <c r="I125" s="193"/>
      <c r="J125" s="193"/>
      <c r="K125" s="193"/>
      <c r="L125" s="193"/>
      <c r="M125" s="193"/>
      <c r="N125" s="171"/>
      <c r="O125" s="171"/>
      <c r="P125" s="171"/>
      <c r="Q125" s="171"/>
      <c r="R125" s="171"/>
      <c r="S125" s="21"/>
      <c r="T125" s="213"/>
    </row>
    <row r="126" spans="1:20" s="17" customFormat="1" ht="15" customHeight="1" x14ac:dyDescent="0.2">
      <c r="A126" s="63">
        <v>126</v>
      </c>
      <c r="B126" s="47"/>
      <c r="C126" s="175"/>
      <c r="D126" s="175"/>
      <c r="E126" s="126"/>
      <c r="F126" s="208" t="s">
        <v>727</v>
      </c>
      <c r="G126" s="126"/>
      <c r="H126" s="193">
        <v>98.039215686274503</v>
      </c>
      <c r="I126" s="193"/>
      <c r="J126" s="193"/>
      <c r="K126" s="193"/>
      <c r="L126" s="193"/>
      <c r="M126" s="193"/>
      <c r="N126" s="171"/>
      <c r="O126" s="171"/>
      <c r="P126" s="171"/>
      <c r="Q126" s="171"/>
      <c r="R126" s="171"/>
      <c r="S126" s="21"/>
      <c r="T126" s="213"/>
    </row>
    <row r="127" spans="1:20" s="17" customFormat="1" ht="15" customHeight="1" x14ac:dyDescent="0.2">
      <c r="A127" s="63">
        <v>127</v>
      </c>
      <c r="B127" s="47"/>
      <c r="C127" s="175"/>
      <c r="D127" s="175"/>
      <c r="E127" s="126"/>
      <c r="F127" s="208" t="s">
        <v>728</v>
      </c>
      <c r="G127" s="126"/>
      <c r="H127" s="193">
        <v>78.431372549019613</v>
      </c>
      <c r="I127" s="193"/>
      <c r="J127" s="193"/>
      <c r="K127" s="193"/>
      <c r="L127" s="193"/>
      <c r="M127" s="193"/>
      <c r="N127" s="171"/>
      <c r="O127" s="171"/>
      <c r="P127" s="171"/>
      <c r="Q127" s="171"/>
      <c r="R127" s="171"/>
      <c r="S127" s="21"/>
      <c r="T127" s="213"/>
    </row>
    <row r="128" spans="1:20" s="305" customFormat="1" ht="15" customHeight="1" x14ac:dyDescent="0.2">
      <c r="A128" s="63"/>
      <c r="B128" s="47"/>
      <c r="C128" s="304"/>
      <c r="D128" s="304"/>
      <c r="E128" s="126"/>
      <c r="F128" s="208" t="s">
        <v>729</v>
      </c>
      <c r="G128" s="126"/>
      <c r="H128" s="227">
        <v>147.05882352941177</v>
      </c>
      <c r="I128" s="227"/>
      <c r="J128" s="227"/>
      <c r="K128" s="227"/>
      <c r="L128" s="227"/>
      <c r="M128" s="227"/>
      <c r="N128" s="171"/>
      <c r="O128" s="171"/>
      <c r="P128" s="171"/>
      <c r="Q128" s="171"/>
      <c r="R128" s="171"/>
      <c r="S128" s="21"/>
      <c r="T128" s="213"/>
    </row>
    <row r="129" spans="1:20" s="17" customFormat="1" ht="15" customHeight="1" x14ac:dyDescent="0.2">
      <c r="A129" s="63">
        <v>128</v>
      </c>
      <c r="B129" s="47"/>
      <c r="C129" s="175"/>
      <c r="D129" s="175"/>
      <c r="E129" s="126"/>
      <c r="F129" s="208" t="s">
        <v>730</v>
      </c>
      <c r="G129" s="126"/>
      <c r="H129" s="193">
        <v>49.019607843137251</v>
      </c>
      <c r="I129" s="193"/>
      <c r="J129" s="193"/>
      <c r="K129" s="193"/>
      <c r="L129" s="193"/>
      <c r="M129" s="193"/>
      <c r="N129" s="171"/>
      <c r="O129" s="171"/>
      <c r="P129" s="171"/>
      <c r="Q129" s="171"/>
      <c r="R129" s="171"/>
      <c r="S129" s="21"/>
      <c r="T129" s="213"/>
    </row>
    <row r="130" spans="1:20" s="14" customFormat="1" ht="15" customHeight="1" x14ac:dyDescent="0.2">
      <c r="A130" s="63">
        <v>129</v>
      </c>
      <c r="B130" s="47"/>
      <c r="C130" s="175"/>
      <c r="D130" s="175"/>
      <c r="E130" s="129"/>
      <c r="F130" s="108" t="s">
        <v>245</v>
      </c>
      <c r="G130" s="129"/>
      <c r="H130" s="141"/>
      <c r="I130" s="141"/>
      <c r="J130" s="139"/>
      <c r="K130" s="139"/>
      <c r="L130" s="139"/>
      <c r="M130" s="141"/>
      <c r="N130" s="171"/>
      <c r="O130" s="174"/>
      <c r="P130" s="174"/>
      <c r="Q130" s="171"/>
      <c r="R130" s="171"/>
      <c r="S130" s="21"/>
      <c r="T130" s="213"/>
    </row>
    <row r="131" spans="1:20" s="17" customFormat="1" ht="15" customHeight="1" thickBot="1" x14ac:dyDescent="0.25">
      <c r="A131" s="63">
        <v>130</v>
      </c>
      <c r="B131" s="47"/>
      <c r="C131" s="175"/>
      <c r="D131" s="175"/>
      <c r="E131" s="126"/>
      <c r="F131" s="230" t="s">
        <v>566</v>
      </c>
      <c r="G131" s="126"/>
      <c r="H131" s="193"/>
      <c r="I131" s="193"/>
      <c r="J131" s="193"/>
      <c r="K131" s="193"/>
      <c r="L131" s="193"/>
      <c r="M131" s="193"/>
      <c r="N131" s="171"/>
      <c r="O131" s="171"/>
      <c r="P131" s="171"/>
      <c r="Q131" s="171"/>
      <c r="R131" s="171"/>
      <c r="S131" s="21"/>
      <c r="T131" s="213"/>
    </row>
    <row r="132" spans="1:20" s="17" customFormat="1" ht="15" customHeight="1" thickBot="1" x14ac:dyDescent="0.25">
      <c r="A132" s="63">
        <v>131</v>
      </c>
      <c r="B132" s="47"/>
      <c r="C132" s="175"/>
      <c r="D132" s="125"/>
      <c r="E132" s="121" t="s">
        <v>515</v>
      </c>
      <c r="F132" s="175"/>
      <c r="G132" s="126"/>
      <c r="H132" s="194">
        <v>568.62745098039215</v>
      </c>
      <c r="I132" s="194">
        <v>0</v>
      </c>
      <c r="J132" s="194">
        <v>0</v>
      </c>
      <c r="K132" s="194">
        <v>0</v>
      </c>
      <c r="L132" s="194">
        <v>0</v>
      </c>
      <c r="M132" s="194">
        <v>0</v>
      </c>
      <c r="N132" s="171"/>
      <c r="O132" s="171"/>
      <c r="P132" s="171"/>
      <c r="Q132" s="171"/>
      <c r="R132" s="171"/>
      <c r="S132" s="21"/>
      <c r="T132" s="213" t="s">
        <v>542</v>
      </c>
    </row>
    <row r="133" spans="1:20" s="66" customFormat="1" ht="15" customHeight="1" thickBot="1" x14ac:dyDescent="0.25">
      <c r="A133" s="63">
        <v>132</v>
      </c>
      <c r="B133" s="47"/>
      <c r="C133" s="175"/>
      <c r="D133" s="125" t="s">
        <v>4</v>
      </c>
      <c r="E133" s="126"/>
      <c r="F133" s="175" t="s">
        <v>474</v>
      </c>
      <c r="G133" s="126"/>
      <c r="H133" s="193"/>
      <c r="I133" s="193"/>
      <c r="J133" s="193"/>
      <c r="K133" s="193"/>
      <c r="L133" s="193"/>
      <c r="M133" s="193"/>
      <c r="N133" s="171"/>
      <c r="O133" s="171"/>
      <c r="P133" s="171"/>
      <c r="Q133" s="171"/>
      <c r="R133" s="171"/>
      <c r="S133" s="21"/>
      <c r="T133" s="213"/>
    </row>
    <row r="134" spans="1:20" s="66" customFormat="1" ht="15" customHeight="1" thickBot="1" x14ac:dyDescent="0.25">
      <c r="A134" s="63">
        <v>133</v>
      </c>
      <c r="B134" s="47"/>
      <c r="C134" s="175"/>
      <c r="D134" s="175"/>
      <c r="E134" s="121" t="s">
        <v>476</v>
      </c>
      <c r="F134" s="121"/>
      <c r="G134" s="126"/>
      <c r="H134" s="194">
        <v>568.62745098039215</v>
      </c>
      <c r="I134" s="194">
        <v>0</v>
      </c>
      <c r="J134" s="194">
        <v>0</v>
      </c>
      <c r="K134" s="194">
        <v>0</v>
      </c>
      <c r="L134" s="194">
        <v>0</v>
      </c>
      <c r="M134" s="194">
        <v>0</v>
      </c>
      <c r="N134" s="171"/>
      <c r="O134" s="171"/>
      <c r="P134" s="171"/>
      <c r="Q134" s="171"/>
      <c r="R134" s="171"/>
      <c r="S134" s="21"/>
      <c r="T134" s="213"/>
    </row>
    <row r="135" spans="1:20" s="88" customFormat="1" ht="15" customHeight="1" x14ac:dyDescent="0.2">
      <c r="A135" s="63">
        <v>134</v>
      </c>
      <c r="B135" s="47"/>
      <c r="C135" s="175"/>
      <c r="D135" s="175"/>
      <c r="E135" s="121"/>
      <c r="F135" s="121"/>
      <c r="G135" s="129"/>
      <c r="H135" s="122"/>
      <c r="I135" s="122"/>
      <c r="J135" s="126"/>
      <c r="K135" s="126"/>
      <c r="L135" s="126"/>
      <c r="M135" s="122"/>
      <c r="N135" s="171"/>
      <c r="O135" s="171"/>
      <c r="P135" s="171"/>
      <c r="Q135" s="171"/>
      <c r="R135" s="171"/>
      <c r="S135" s="21"/>
      <c r="T135" s="213"/>
    </row>
    <row r="136" spans="1:20" s="233" customFormat="1" ht="30" customHeight="1" x14ac:dyDescent="0.25">
      <c r="A136" s="63">
        <v>135</v>
      </c>
      <c r="B136" s="109"/>
      <c r="C136" s="126"/>
      <c r="D136" s="126"/>
      <c r="E136" s="126"/>
      <c r="F136" s="126"/>
      <c r="G136" s="235"/>
      <c r="H136" s="236" t="s">
        <v>235</v>
      </c>
      <c r="I136" s="236" t="s">
        <v>449</v>
      </c>
      <c r="J136" s="236" t="s">
        <v>450</v>
      </c>
      <c r="K136" s="236" t="s">
        <v>451</v>
      </c>
      <c r="L136" s="236" t="s">
        <v>452</v>
      </c>
      <c r="M136" s="236" t="s">
        <v>453</v>
      </c>
      <c r="N136" s="28"/>
      <c r="O136" s="171"/>
      <c r="P136" s="171"/>
      <c r="Q136" s="171"/>
      <c r="R136" s="171"/>
      <c r="S136" s="21"/>
      <c r="T136" s="213"/>
    </row>
    <row r="137" spans="1:20" s="233" customFormat="1" ht="15" customHeight="1" x14ac:dyDescent="0.25">
      <c r="A137" s="63">
        <v>136</v>
      </c>
      <c r="B137" s="109"/>
      <c r="C137" s="126"/>
      <c r="D137" s="126"/>
      <c r="E137" s="126"/>
      <c r="F137" s="126"/>
      <c r="G137" s="237" t="s">
        <v>733</v>
      </c>
      <c r="H137" s="155">
        <v>44286</v>
      </c>
      <c r="I137" s="155">
        <v>44651</v>
      </c>
      <c r="J137" s="155">
        <v>45016</v>
      </c>
      <c r="K137" s="155">
        <v>45382</v>
      </c>
      <c r="L137" s="155">
        <v>45747</v>
      </c>
      <c r="M137" s="155">
        <v>46112</v>
      </c>
      <c r="N137" s="28"/>
      <c r="O137" s="171"/>
      <c r="P137" s="171"/>
      <c r="Q137" s="171"/>
      <c r="R137" s="171"/>
      <c r="S137" s="21"/>
      <c r="T137" s="213"/>
    </row>
    <row r="138" spans="1:20" s="17" customFormat="1" ht="30" customHeight="1" x14ac:dyDescent="0.3">
      <c r="A138" s="63">
        <v>137</v>
      </c>
      <c r="B138" s="47"/>
      <c r="C138" s="111" t="s">
        <v>418</v>
      </c>
      <c r="D138" s="126"/>
      <c r="E138" s="121"/>
      <c r="F138" s="126"/>
      <c r="G138" s="126"/>
      <c r="H138" s="179"/>
      <c r="I138" s="179"/>
      <c r="J138" s="179"/>
      <c r="K138" s="179"/>
      <c r="L138" s="179"/>
      <c r="M138" s="179"/>
      <c r="N138" s="28"/>
      <c r="O138" s="28"/>
      <c r="P138" s="28"/>
      <c r="Q138" s="28"/>
      <c r="R138" s="28"/>
      <c r="S138" s="21"/>
      <c r="T138" s="213"/>
    </row>
    <row r="139" spans="1:20" s="17" customFormat="1" ht="15" customHeight="1" x14ac:dyDescent="0.2">
      <c r="A139" s="63">
        <v>138</v>
      </c>
      <c r="B139" s="47"/>
      <c r="C139" s="175"/>
      <c r="D139" s="175"/>
      <c r="E139" s="126"/>
      <c r="F139" s="134" t="s">
        <v>504</v>
      </c>
      <c r="G139" s="126"/>
      <c r="H139" s="238" t="s">
        <v>468</v>
      </c>
      <c r="I139" s="126"/>
      <c r="J139" s="126"/>
      <c r="K139" s="126"/>
      <c r="L139" s="126"/>
      <c r="M139" s="126"/>
      <c r="N139" s="171"/>
      <c r="O139" s="171"/>
      <c r="P139" s="171"/>
      <c r="Q139" s="171"/>
      <c r="R139" s="171"/>
      <c r="S139" s="21"/>
      <c r="T139" s="213"/>
    </row>
    <row r="140" spans="1:20" s="17" customFormat="1" ht="15" customHeight="1" x14ac:dyDescent="0.2">
      <c r="A140" s="63">
        <v>139</v>
      </c>
      <c r="B140" s="47"/>
      <c r="C140" s="175"/>
      <c r="D140" s="175"/>
      <c r="E140" s="126"/>
      <c r="F140" s="208" t="s">
        <v>246</v>
      </c>
      <c r="G140" s="126"/>
      <c r="H140" s="193"/>
      <c r="I140" s="193"/>
      <c r="J140" s="193"/>
      <c r="K140" s="193"/>
      <c r="L140" s="193"/>
      <c r="M140" s="193"/>
      <c r="N140" s="171"/>
      <c r="O140" s="171"/>
      <c r="P140" s="171"/>
      <c r="Q140" s="171"/>
      <c r="R140" s="171"/>
      <c r="S140" s="21"/>
      <c r="T140" s="213"/>
    </row>
    <row r="141" spans="1:20" s="17" customFormat="1" ht="15" customHeight="1" x14ac:dyDescent="0.2">
      <c r="A141" s="63">
        <v>140</v>
      </c>
      <c r="B141" s="47"/>
      <c r="C141" s="175"/>
      <c r="D141" s="175"/>
      <c r="E141" s="126"/>
      <c r="F141" s="208" t="s">
        <v>246</v>
      </c>
      <c r="G141" s="126"/>
      <c r="H141" s="193"/>
      <c r="I141" s="193"/>
      <c r="J141" s="193"/>
      <c r="K141" s="193"/>
      <c r="L141" s="193"/>
      <c r="M141" s="193"/>
      <c r="N141" s="171"/>
      <c r="O141" s="171"/>
      <c r="P141" s="171"/>
      <c r="Q141" s="171"/>
      <c r="R141" s="171"/>
      <c r="S141" s="21"/>
      <c r="T141" s="213"/>
    </row>
    <row r="142" spans="1:20" s="17" customFormat="1" ht="15" customHeight="1" x14ac:dyDescent="0.2">
      <c r="A142" s="63">
        <v>141</v>
      </c>
      <c r="B142" s="47"/>
      <c r="C142" s="175"/>
      <c r="D142" s="175"/>
      <c r="E142" s="126"/>
      <c r="F142" s="208" t="s">
        <v>246</v>
      </c>
      <c r="G142" s="126"/>
      <c r="H142" s="193"/>
      <c r="I142" s="193"/>
      <c r="J142" s="193"/>
      <c r="K142" s="193"/>
      <c r="L142" s="193"/>
      <c r="M142" s="193"/>
      <c r="N142" s="171"/>
      <c r="O142" s="171"/>
      <c r="P142" s="171"/>
      <c r="Q142" s="171"/>
      <c r="R142" s="171"/>
      <c r="S142" s="21"/>
      <c r="T142" s="213"/>
    </row>
    <row r="143" spans="1:20" s="17" customFormat="1" ht="15" customHeight="1" x14ac:dyDescent="0.2">
      <c r="A143" s="63">
        <v>142</v>
      </c>
      <c r="B143" s="47"/>
      <c r="C143" s="175"/>
      <c r="D143" s="175"/>
      <c r="E143" s="126"/>
      <c r="F143" s="208" t="s">
        <v>246</v>
      </c>
      <c r="G143" s="126"/>
      <c r="H143" s="193"/>
      <c r="I143" s="193"/>
      <c r="J143" s="193"/>
      <c r="K143" s="193"/>
      <c r="L143" s="193"/>
      <c r="M143" s="193"/>
      <c r="N143" s="171"/>
      <c r="O143" s="171"/>
      <c r="P143" s="171"/>
      <c r="Q143" s="171"/>
      <c r="R143" s="171"/>
      <c r="S143" s="21"/>
      <c r="T143" s="213"/>
    </row>
    <row r="144" spans="1:20" s="17" customFormat="1" ht="15" customHeight="1" x14ac:dyDescent="0.2">
      <c r="A144" s="63">
        <v>143</v>
      </c>
      <c r="B144" s="47"/>
      <c r="C144" s="175"/>
      <c r="D144" s="175"/>
      <c r="E144" s="126"/>
      <c r="F144" s="208" t="s">
        <v>246</v>
      </c>
      <c r="G144" s="126"/>
      <c r="H144" s="193"/>
      <c r="I144" s="193"/>
      <c r="J144" s="193"/>
      <c r="K144" s="193"/>
      <c r="L144" s="193"/>
      <c r="M144" s="193"/>
      <c r="N144" s="171"/>
      <c r="O144" s="171"/>
      <c r="P144" s="171"/>
      <c r="Q144" s="171"/>
      <c r="R144" s="171"/>
      <c r="S144" s="21"/>
      <c r="T144" s="213"/>
    </row>
    <row r="145" spans="1:20" s="14" customFormat="1" ht="15" customHeight="1" x14ac:dyDescent="0.2">
      <c r="A145" s="63">
        <v>144</v>
      </c>
      <c r="B145" s="47"/>
      <c r="C145" s="175"/>
      <c r="D145" s="175"/>
      <c r="E145" s="129"/>
      <c r="F145" s="108" t="s">
        <v>245</v>
      </c>
      <c r="G145" s="129"/>
      <c r="H145" s="141"/>
      <c r="I145" s="141"/>
      <c r="J145" s="139"/>
      <c r="K145" s="139"/>
      <c r="L145" s="139"/>
      <c r="M145" s="141"/>
      <c r="N145" s="171"/>
      <c r="O145" s="174"/>
      <c r="P145" s="174"/>
      <c r="Q145" s="171"/>
      <c r="R145" s="171"/>
      <c r="S145" s="21"/>
      <c r="T145" s="213"/>
    </row>
    <row r="146" spans="1:20" s="17" customFormat="1" ht="15" customHeight="1" thickBot="1" x14ac:dyDescent="0.25">
      <c r="A146" s="63">
        <v>145</v>
      </c>
      <c r="B146" s="47"/>
      <c r="C146" s="175"/>
      <c r="D146" s="175"/>
      <c r="E146" s="126"/>
      <c r="F146" s="230" t="s">
        <v>567</v>
      </c>
      <c r="G146" s="126"/>
      <c r="H146" s="193"/>
      <c r="I146" s="193"/>
      <c r="J146" s="193"/>
      <c r="K146" s="193"/>
      <c r="L146" s="193"/>
      <c r="M146" s="193"/>
      <c r="N146" s="171"/>
      <c r="O146" s="171"/>
      <c r="P146" s="171"/>
      <c r="Q146" s="171"/>
      <c r="R146" s="171"/>
      <c r="S146" s="21"/>
      <c r="T146" s="213"/>
    </row>
    <row r="147" spans="1:20" s="17" customFormat="1" ht="15" customHeight="1" thickBot="1" x14ac:dyDescent="0.25">
      <c r="A147" s="63">
        <v>146</v>
      </c>
      <c r="B147" s="47"/>
      <c r="C147" s="175"/>
      <c r="D147" s="125"/>
      <c r="E147" s="121" t="s">
        <v>516</v>
      </c>
      <c r="F147" s="175"/>
      <c r="G147" s="126"/>
      <c r="H147" s="194">
        <v>0</v>
      </c>
      <c r="I147" s="194">
        <v>0</v>
      </c>
      <c r="J147" s="194">
        <v>0</v>
      </c>
      <c r="K147" s="194">
        <v>0</v>
      </c>
      <c r="L147" s="194">
        <v>0</v>
      </c>
      <c r="M147" s="194">
        <v>0</v>
      </c>
      <c r="N147" s="171"/>
      <c r="O147" s="171"/>
      <c r="P147" s="171"/>
      <c r="Q147" s="171"/>
      <c r="R147" s="171"/>
      <c r="S147" s="21"/>
      <c r="T147" s="213" t="s">
        <v>543</v>
      </c>
    </row>
    <row r="148" spans="1:20" s="66" customFormat="1" ht="15" customHeight="1" thickBot="1" x14ac:dyDescent="0.25">
      <c r="A148" s="63">
        <v>147</v>
      </c>
      <c r="B148" s="47"/>
      <c r="C148" s="175"/>
      <c r="D148" s="125" t="s">
        <v>4</v>
      </c>
      <c r="E148" s="126"/>
      <c r="F148" s="175" t="s">
        <v>485</v>
      </c>
      <c r="G148" s="126"/>
      <c r="H148" s="193"/>
      <c r="I148" s="193"/>
      <c r="J148" s="193"/>
      <c r="K148" s="193"/>
      <c r="L148" s="193"/>
      <c r="M148" s="193"/>
      <c r="N148" s="171"/>
      <c r="O148" s="171"/>
      <c r="P148" s="171"/>
      <c r="Q148" s="171"/>
      <c r="R148" s="171"/>
      <c r="S148" s="21"/>
      <c r="T148" s="213"/>
    </row>
    <row r="149" spans="1:20" s="66" customFormat="1" ht="15" customHeight="1" thickBot="1" x14ac:dyDescent="0.25">
      <c r="A149" s="63">
        <v>148</v>
      </c>
      <c r="B149" s="47"/>
      <c r="C149" s="175"/>
      <c r="D149" s="175"/>
      <c r="E149" s="121" t="s">
        <v>477</v>
      </c>
      <c r="F149" s="121"/>
      <c r="G149" s="126"/>
      <c r="H149" s="194">
        <v>0</v>
      </c>
      <c r="I149" s="194">
        <v>0</v>
      </c>
      <c r="J149" s="194">
        <v>0</v>
      </c>
      <c r="K149" s="194">
        <v>0</v>
      </c>
      <c r="L149" s="194">
        <v>0</v>
      </c>
      <c r="M149" s="194">
        <v>0</v>
      </c>
      <c r="N149" s="171"/>
      <c r="O149" s="171"/>
      <c r="P149" s="171"/>
      <c r="Q149" s="171"/>
      <c r="R149" s="171"/>
      <c r="S149" s="21"/>
      <c r="T149" s="213"/>
    </row>
    <row r="150" spans="1:20" s="88" customFormat="1" ht="15" customHeight="1" x14ac:dyDescent="0.2">
      <c r="A150" s="63">
        <v>149</v>
      </c>
      <c r="B150" s="47"/>
      <c r="C150" s="175"/>
      <c r="D150" s="175"/>
      <c r="E150" s="121"/>
      <c r="F150" s="121"/>
      <c r="G150" s="126"/>
      <c r="H150" s="150"/>
      <c r="I150" s="150"/>
      <c r="J150" s="150"/>
      <c r="K150" s="150"/>
      <c r="L150" s="150"/>
      <c r="M150" s="150"/>
      <c r="N150" s="171"/>
      <c r="O150" s="171"/>
      <c r="P150" s="171"/>
      <c r="Q150" s="171"/>
      <c r="R150" s="171"/>
      <c r="S150" s="21"/>
      <c r="T150" s="213"/>
    </row>
    <row r="151" spans="1:20" s="88" customFormat="1" ht="18.75" customHeight="1" x14ac:dyDescent="0.25">
      <c r="A151" s="63">
        <v>150</v>
      </c>
      <c r="B151" s="109"/>
      <c r="C151" s="126"/>
      <c r="D151" s="126"/>
      <c r="E151" s="126"/>
      <c r="F151" s="126"/>
      <c r="G151" s="126"/>
      <c r="H151" s="183" t="s">
        <v>235</v>
      </c>
      <c r="I151" s="183" t="s">
        <v>449</v>
      </c>
      <c r="J151" s="183" t="s">
        <v>450</v>
      </c>
      <c r="K151" s="183" t="s">
        <v>451</v>
      </c>
      <c r="L151" s="183" t="s">
        <v>452</v>
      </c>
      <c r="M151" s="183" t="s">
        <v>453</v>
      </c>
      <c r="N151" s="28"/>
      <c r="O151" s="171"/>
      <c r="P151" s="171"/>
      <c r="Q151" s="171"/>
      <c r="R151" s="171"/>
      <c r="S151" s="21"/>
      <c r="T151" s="213"/>
    </row>
    <row r="152" spans="1:20" s="17" customFormat="1" ht="30" customHeight="1" x14ac:dyDescent="0.3">
      <c r="A152" s="63">
        <v>151</v>
      </c>
      <c r="B152" s="47"/>
      <c r="C152" s="111" t="s">
        <v>419</v>
      </c>
      <c r="D152" s="126"/>
      <c r="E152" s="121"/>
      <c r="F152" s="126"/>
      <c r="G152" s="223" t="s">
        <v>733</v>
      </c>
      <c r="H152" s="180">
        <v>44286</v>
      </c>
      <c r="I152" s="180">
        <v>44651</v>
      </c>
      <c r="J152" s="180">
        <v>45016</v>
      </c>
      <c r="K152" s="180">
        <v>45382</v>
      </c>
      <c r="L152" s="180">
        <v>45747</v>
      </c>
      <c r="M152" s="180">
        <v>46112</v>
      </c>
      <c r="N152" s="28"/>
      <c r="O152" s="28"/>
      <c r="P152" s="28"/>
      <c r="Q152" s="28"/>
      <c r="R152" s="28"/>
      <c r="S152" s="21"/>
      <c r="T152" s="213"/>
    </row>
    <row r="153" spans="1:20" s="17" customFormat="1" ht="15" customHeight="1" x14ac:dyDescent="0.2">
      <c r="A153" s="63">
        <v>152</v>
      </c>
      <c r="B153" s="47"/>
      <c r="C153" s="175"/>
      <c r="D153" s="175"/>
      <c r="E153" s="126"/>
      <c r="F153" s="134" t="s">
        <v>504</v>
      </c>
      <c r="G153" s="126"/>
      <c r="H153" s="156" t="s">
        <v>468</v>
      </c>
      <c r="I153" s="126"/>
      <c r="J153" s="126"/>
      <c r="K153" s="126"/>
      <c r="L153" s="126"/>
      <c r="M153" s="126"/>
      <c r="N153" s="171"/>
      <c r="O153" s="171"/>
      <c r="P153" s="171"/>
      <c r="Q153" s="171"/>
      <c r="R153" s="171"/>
      <c r="S153" s="21"/>
      <c r="T153" s="213"/>
    </row>
    <row r="154" spans="1:20" s="17" customFormat="1" ht="15" customHeight="1" x14ac:dyDescent="0.2">
      <c r="A154" s="63">
        <v>153</v>
      </c>
      <c r="B154" s="47"/>
      <c r="C154" s="175"/>
      <c r="D154" s="175"/>
      <c r="E154" s="126"/>
      <c r="F154" s="208" t="s">
        <v>702</v>
      </c>
      <c r="G154" s="126"/>
      <c r="H154" s="193">
        <v>100</v>
      </c>
      <c r="I154" s="193">
        <v>615</v>
      </c>
      <c r="J154" s="193">
        <v>416.15</v>
      </c>
      <c r="K154" s="193">
        <v>623.28612499999986</v>
      </c>
      <c r="L154" s="193">
        <v>230.04924249999991</v>
      </c>
      <c r="M154" s="193">
        <v>562.52268183124966</v>
      </c>
      <c r="N154" s="171"/>
      <c r="O154" s="171"/>
      <c r="P154" s="171"/>
      <c r="Q154" s="171"/>
      <c r="R154" s="171"/>
      <c r="S154" s="21"/>
      <c r="T154" s="213"/>
    </row>
    <row r="155" spans="1:20" s="17" customFormat="1" ht="15" customHeight="1" x14ac:dyDescent="0.2">
      <c r="A155" s="63">
        <v>154</v>
      </c>
      <c r="B155" s="47"/>
      <c r="C155" s="175"/>
      <c r="D155" s="175"/>
      <c r="E155" s="126"/>
      <c r="F155" s="208" t="s">
        <v>713</v>
      </c>
      <c r="G155" s="126"/>
      <c r="H155" s="193">
        <v>50</v>
      </c>
      <c r="I155" s="193">
        <v>210</v>
      </c>
      <c r="J155" s="193">
        <v>162.39999999999998</v>
      </c>
      <c r="K155" s="193">
        <v>164.83599999999996</v>
      </c>
      <c r="L155" s="193">
        <v>167.30853999999994</v>
      </c>
      <c r="M155" s="193">
        <v>169.81816809999992</v>
      </c>
      <c r="N155" s="171"/>
      <c r="O155" s="171"/>
      <c r="P155" s="171"/>
      <c r="Q155" s="171"/>
      <c r="R155" s="171"/>
      <c r="S155" s="21"/>
      <c r="T155" s="213"/>
    </row>
    <row r="156" spans="1:20" s="17" customFormat="1" ht="15" customHeight="1" x14ac:dyDescent="0.2">
      <c r="A156" s="63">
        <v>155</v>
      </c>
      <c r="B156" s="47"/>
      <c r="C156" s="175"/>
      <c r="D156" s="175"/>
      <c r="E156" s="126"/>
      <c r="F156" s="208" t="s">
        <v>714</v>
      </c>
      <c r="G156" s="126"/>
      <c r="H156" s="193"/>
      <c r="I156" s="193">
        <v>310</v>
      </c>
      <c r="J156" s="193">
        <v>314.64999999999998</v>
      </c>
      <c r="K156" s="193">
        <v>319.3697499999999</v>
      </c>
      <c r="L156" s="193">
        <v>324.16029624999987</v>
      </c>
      <c r="M156" s="193">
        <v>329.02270069374981</v>
      </c>
      <c r="N156" s="171"/>
      <c r="O156" s="171"/>
      <c r="P156" s="171"/>
      <c r="Q156" s="171"/>
      <c r="R156" s="171"/>
      <c r="S156" s="21"/>
      <c r="T156" s="213"/>
    </row>
    <row r="157" spans="1:20" s="17" customFormat="1" ht="15" customHeight="1" x14ac:dyDescent="0.2">
      <c r="A157" s="63">
        <v>156</v>
      </c>
      <c r="B157" s="47"/>
      <c r="C157" s="175"/>
      <c r="D157" s="175"/>
      <c r="E157" s="126"/>
      <c r="F157" s="208" t="s">
        <v>715</v>
      </c>
      <c r="G157" s="126"/>
      <c r="H157" s="193"/>
      <c r="I157" s="193">
        <v>75</v>
      </c>
      <c r="J157" s="193"/>
      <c r="K157" s="193"/>
      <c r="L157" s="193"/>
      <c r="M157" s="193"/>
      <c r="N157" s="171"/>
      <c r="O157" s="171"/>
      <c r="P157" s="171"/>
      <c r="Q157" s="171"/>
      <c r="R157" s="171"/>
      <c r="S157" s="21"/>
      <c r="T157" s="213"/>
    </row>
    <row r="158" spans="1:20" s="17" customFormat="1" ht="15" customHeight="1" x14ac:dyDescent="0.2">
      <c r="A158" s="63">
        <v>157</v>
      </c>
      <c r="B158" s="47"/>
      <c r="C158" s="175"/>
      <c r="D158" s="175"/>
      <c r="E158" s="126"/>
      <c r="F158" s="208" t="s">
        <v>716</v>
      </c>
      <c r="G158" s="126"/>
      <c r="H158" s="193"/>
      <c r="I158" s="193"/>
      <c r="J158" s="193">
        <v>152.24999999999997</v>
      </c>
      <c r="K158" s="193"/>
      <c r="L158" s="193"/>
      <c r="M158" s="193"/>
      <c r="N158" s="171"/>
      <c r="O158" s="171"/>
      <c r="P158" s="171"/>
      <c r="Q158" s="171"/>
      <c r="R158" s="171"/>
      <c r="S158" s="21"/>
      <c r="T158" s="213"/>
    </row>
    <row r="159" spans="1:20" s="14" customFormat="1" ht="15" customHeight="1" x14ac:dyDescent="0.2">
      <c r="A159" s="63">
        <v>158</v>
      </c>
      <c r="B159" s="47"/>
      <c r="C159" s="175"/>
      <c r="D159" s="175"/>
      <c r="E159" s="129"/>
      <c r="F159" s="108" t="s">
        <v>245</v>
      </c>
      <c r="G159" s="129"/>
      <c r="H159" s="141"/>
      <c r="I159" s="141"/>
      <c r="J159" s="139"/>
      <c r="K159" s="139"/>
      <c r="L159" s="139"/>
      <c r="M159" s="141"/>
      <c r="N159" s="171"/>
      <c r="O159" s="174"/>
      <c r="P159" s="174"/>
      <c r="Q159" s="171"/>
      <c r="R159" s="171"/>
      <c r="S159" s="21"/>
      <c r="T159" s="213"/>
    </row>
    <row r="160" spans="1:20" s="17" customFormat="1" ht="15" customHeight="1" thickBot="1" x14ac:dyDescent="0.25">
      <c r="A160" s="63">
        <v>159</v>
      </c>
      <c r="B160" s="47"/>
      <c r="C160" s="175"/>
      <c r="D160" s="175"/>
      <c r="E160" s="126"/>
      <c r="F160" s="230" t="s">
        <v>568</v>
      </c>
      <c r="G160" s="129"/>
      <c r="H160" s="193"/>
      <c r="I160" s="193"/>
      <c r="J160" s="193"/>
      <c r="K160" s="193"/>
      <c r="L160" s="193"/>
      <c r="M160" s="193"/>
      <c r="N160" s="171"/>
      <c r="O160" s="171"/>
      <c r="P160" s="171"/>
      <c r="Q160" s="171"/>
      <c r="R160" s="171"/>
      <c r="S160" s="21"/>
      <c r="T160" s="213"/>
    </row>
    <row r="161" spans="1:20" s="17" customFormat="1" ht="15" customHeight="1" thickBot="1" x14ac:dyDescent="0.25">
      <c r="A161" s="63">
        <v>160</v>
      </c>
      <c r="B161" s="47"/>
      <c r="C161" s="175"/>
      <c r="D161" s="125"/>
      <c r="E161" s="121" t="s">
        <v>517</v>
      </c>
      <c r="F161" s="175"/>
      <c r="G161" s="126"/>
      <c r="H161" s="194">
        <v>150</v>
      </c>
      <c r="I161" s="194">
        <v>1210</v>
      </c>
      <c r="J161" s="194">
        <v>1045.4499999999998</v>
      </c>
      <c r="K161" s="194">
        <v>1107.4918749999997</v>
      </c>
      <c r="L161" s="194">
        <v>721.51807874999975</v>
      </c>
      <c r="M161" s="194">
        <v>1061.3635506249993</v>
      </c>
      <c r="N161" s="171"/>
      <c r="O161" s="171"/>
      <c r="P161" s="171"/>
      <c r="Q161" s="171"/>
      <c r="R161" s="171"/>
      <c r="S161" s="21"/>
      <c r="T161" s="213" t="s">
        <v>544</v>
      </c>
    </row>
    <row r="162" spans="1:20" s="66" customFormat="1" ht="15" customHeight="1" thickBot="1" x14ac:dyDescent="0.25">
      <c r="A162" s="63">
        <v>161</v>
      </c>
      <c r="B162" s="47"/>
      <c r="C162" s="175"/>
      <c r="D162" s="125" t="s">
        <v>4</v>
      </c>
      <c r="E162" s="126"/>
      <c r="F162" s="175" t="s">
        <v>475</v>
      </c>
      <c r="G162" s="126"/>
      <c r="H162" s="193"/>
      <c r="I162" s="193"/>
      <c r="J162" s="193"/>
      <c r="K162" s="193"/>
      <c r="L162" s="193"/>
      <c r="M162" s="193"/>
      <c r="N162" s="171"/>
      <c r="O162" s="171"/>
      <c r="P162" s="171"/>
      <c r="Q162" s="171"/>
      <c r="R162" s="171"/>
      <c r="S162" s="21"/>
      <c r="T162" s="213"/>
    </row>
    <row r="163" spans="1:20" s="66" customFormat="1" ht="15" customHeight="1" thickBot="1" x14ac:dyDescent="0.25">
      <c r="A163" s="63">
        <v>162</v>
      </c>
      <c r="B163" s="47"/>
      <c r="C163" s="175"/>
      <c r="D163" s="175"/>
      <c r="E163" s="121" t="s">
        <v>478</v>
      </c>
      <c r="F163" s="121"/>
      <c r="G163" s="126"/>
      <c r="H163" s="194">
        <v>150</v>
      </c>
      <c r="I163" s="194">
        <v>1210</v>
      </c>
      <c r="J163" s="194">
        <v>1045.4499999999998</v>
      </c>
      <c r="K163" s="194">
        <v>1107.4918749999997</v>
      </c>
      <c r="L163" s="194">
        <v>721.51807874999975</v>
      </c>
      <c r="M163" s="194">
        <v>1061.3635506249993</v>
      </c>
      <c r="N163" s="171"/>
      <c r="O163" s="171"/>
      <c r="P163" s="171"/>
      <c r="Q163" s="171"/>
      <c r="R163" s="171"/>
      <c r="S163" s="21"/>
      <c r="T163" s="213"/>
    </row>
    <row r="164" spans="1:20" s="9" customFormat="1" x14ac:dyDescent="0.2">
      <c r="A164" s="63">
        <v>163</v>
      </c>
      <c r="B164" s="47"/>
      <c r="C164" s="175"/>
      <c r="D164" s="175"/>
      <c r="E164" s="126"/>
      <c r="F164" s="126"/>
      <c r="G164" s="126"/>
      <c r="H164" s="126"/>
      <c r="I164" s="126"/>
      <c r="J164" s="126"/>
      <c r="K164" s="126"/>
      <c r="L164" s="126"/>
      <c r="M164" s="126"/>
      <c r="N164" s="171"/>
      <c r="O164" s="171"/>
      <c r="P164" s="171"/>
      <c r="Q164" s="171"/>
      <c r="R164" s="171"/>
      <c r="S164" s="21"/>
      <c r="T164" s="213"/>
    </row>
    <row r="165" spans="1:20" s="233" customFormat="1" ht="30" customHeight="1" x14ac:dyDescent="0.25">
      <c r="A165" s="63">
        <v>164</v>
      </c>
      <c r="B165" s="109"/>
      <c r="C165" s="126"/>
      <c r="D165" s="126"/>
      <c r="E165" s="126"/>
      <c r="F165" s="126"/>
      <c r="G165" s="235"/>
      <c r="H165" s="236" t="s">
        <v>235</v>
      </c>
      <c r="I165" s="236" t="s">
        <v>449</v>
      </c>
      <c r="J165" s="236" t="s">
        <v>450</v>
      </c>
      <c r="K165" s="236" t="s">
        <v>451</v>
      </c>
      <c r="L165" s="236" t="s">
        <v>452</v>
      </c>
      <c r="M165" s="236" t="s">
        <v>453</v>
      </c>
      <c r="N165" s="28"/>
      <c r="O165" s="171"/>
      <c r="P165" s="171"/>
      <c r="Q165" s="171"/>
      <c r="R165" s="171"/>
      <c r="S165" s="21"/>
      <c r="T165" s="213"/>
    </row>
    <row r="166" spans="1:20" s="233" customFormat="1" ht="15" customHeight="1" x14ac:dyDescent="0.25">
      <c r="A166" s="63">
        <v>165</v>
      </c>
      <c r="B166" s="109"/>
      <c r="C166" s="126"/>
      <c r="D166" s="126"/>
      <c r="E166" s="126"/>
      <c r="F166" s="126"/>
      <c r="G166" s="237" t="s">
        <v>733</v>
      </c>
      <c r="H166" s="155">
        <v>44286</v>
      </c>
      <c r="I166" s="155">
        <v>44651</v>
      </c>
      <c r="J166" s="155">
        <v>45016</v>
      </c>
      <c r="K166" s="155">
        <v>45382</v>
      </c>
      <c r="L166" s="155">
        <v>45747</v>
      </c>
      <c r="M166" s="155">
        <v>46112</v>
      </c>
      <c r="N166" s="28"/>
      <c r="O166" s="171"/>
      <c r="P166" s="171"/>
      <c r="Q166" s="171"/>
      <c r="R166" s="171"/>
      <c r="S166" s="21"/>
      <c r="T166" s="213"/>
    </row>
    <row r="167" spans="1:20" s="17" customFormat="1" ht="24" customHeight="1" x14ac:dyDescent="0.3">
      <c r="A167" s="63">
        <v>166</v>
      </c>
      <c r="B167" s="47"/>
      <c r="C167" s="111" t="s">
        <v>448</v>
      </c>
      <c r="D167" s="126"/>
      <c r="E167" s="126"/>
      <c r="F167" s="126"/>
      <c r="G167" s="126"/>
      <c r="H167" s="184"/>
      <c r="I167" s="146"/>
      <c r="J167" s="146"/>
      <c r="K167" s="146"/>
      <c r="L167" s="146"/>
      <c r="M167" s="146"/>
      <c r="N167" s="28"/>
      <c r="O167" s="28"/>
      <c r="P167" s="28"/>
      <c r="Q167" s="28"/>
      <c r="R167" s="28"/>
      <c r="S167" s="21"/>
      <c r="T167" s="213"/>
    </row>
    <row r="168" spans="1:20" ht="15" customHeight="1" x14ac:dyDescent="0.2">
      <c r="A168" s="63">
        <v>167</v>
      </c>
      <c r="B168" s="47"/>
      <c r="C168" s="175"/>
      <c r="D168" s="177" t="s">
        <v>58</v>
      </c>
      <c r="E168" s="175"/>
      <c r="F168" s="126"/>
      <c r="G168" s="222"/>
      <c r="H168" s="155"/>
      <c r="I168" s="155"/>
      <c r="J168" s="155"/>
      <c r="K168" s="155"/>
      <c r="L168" s="155"/>
      <c r="M168" s="155"/>
      <c r="N168" s="171"/>
      <c r="O168" s="171"/>
      <c r="P168" s="171"/>
      <c r="Q168" s="171"/>
      <c r="R168" s="171"/>
      <c r="S168" s="21"/>
      <c r="T168" s="213"/>
    </row>
    <row r="169" spans="1:20" s="17" customFormat="1" ht="15" customHeight="1" x14ac:dyDescent="0.2">
      <c r="A169" s="63">
        <v>168</v>
      </c>
      <c r="B169" s="47"/>
      <c r="C169" s="175"/>
      <c r="D169" s="175"/>
      <c r="E169" s="126"/>
      <c r="F169" s="134" t="s">
        <v>504</v>
      </c>
      <c r="G169" s="222"/>
      <c r="H169" s="238" t="s">
        <v>468</v>
      </c>
      <c r="I169" s="126"/>
      <c r="J169" s="126"/>
      <c r="K169" s="126"/>
      <c r="L169" s="126"/>
      <c r="M169" s="178"/>
      <c r="N169" s="171"/>
      <c r="O169" s="171"/>
      <c r="P169" s="171"/>
      <c r="Q169" s="171"/>
      <c r="R169" s="171"/>
      <c r="S169" s="21"/>
      <c r="T169" s="213"/>
    </row>
    <row r="170" spans="1:20" s="17" customFormat="1" ht="15" customHeight="1" x14ac:dyDescent="0.2">
      <c r="A170" s="63">
        <v>169</v>
      </c>
      <c r="B170" s="47"/>
      <c r="C170" s="175"/>
      <c r="D170" s="175"/>
      <c r="E170" s="126"/>
      <c r="F170" s="208" t="s">
        <v>722</v>
      </c>
      <c r="G170" s="126"/>
      <c r="H170" s="193">
        <v>649.29899999999998</v>
      </c>
      <c r="I170" s="193"/>
      <c r="J170" s="193"/>
      <c r="K170" s="193"/>
      <c r="L170" s="193"/>
      <c r="M170" s="193"/>
      <c r="N170" s="171"/>
      <c r="O170" s="171"/>
      <c r="P170" s="171"/>
      <c r="Q170" s="171"/>
      <c r="R170" s="171"/>
      <c r="S170" s="21"/>
      <c r="T170" s="213"/>
    </row>
    <row r="171" spans="1:20" s="17" customFormat="1" ht="15" customHeight="1" x14ac:dyDescent="0.2">
      <c r="A171" s="63">
        <v>170</v>
      </c>
      <c r="B171" s="47"/>
      <c r="C171" s="175"/>
      <c r="D171" s="175"/>
      <c r="E171" s="126"/>
      <c r="F171" s="208" t="s">
        <v>723</v>
      </c>
      <c r="G171" s="126"/>
      <c r="H171" s="193">
        <v>49.98</v>
      </c>
      <c r="I171" s="193"/>
      <c r="J171" s="193"/>
      <c r="K171" s="193"/>
      <c r="L171" s="193"/>
      <c r="M171" s="193"/>
      <c r="N171" s="171"/>
      <c r="O171" s="171"/>
      <c r="P171" s="171"/>
      <c r="Q171" s="171"/>
      <c r="R171" s="171"/>
      <c r="S171" s="21"/>
      <c r="T171" s="213"/>
    </row>
    <row r="172" spans="1:20" s="17" customFormat="1" ht="15" customHeight="1" x14ac:dyDescent="0.2">
      <c r="A172" s="63">
        <v>171</v>
      </c>
      <c r="B172" s="47"/>
      <c r="C172" s="175"/>
      <c r="D172" s="175"/>
      <c r="E172" s="126"/>
      <c r="F172" s="208" t="s">
        <v>724</v>
      </c>
      <c r="G172" s="126"/>
      <c r="H172" s="193">
        <v>167.57999999999998</v>
      </c>
      <c r="I172" s="193"/>
      <c r="J172" s="193"/>
      <c r="K172" s="193"/>
      <c r="L172" s="193"/>
      <c r="M172" s="193"/>
      <c r="N172" s="171"/>
      <c r="O172" s="171"/>
      <c r="P172" s="171"/>
      <c r="Q172" s="171"/>
      <c r="R172" s="171"/>
      <c r="S172" s="21"/>
      <c r="T172" s="213"/>
    </row>
    <row r="173" spans="1:20" s="17" customFormat="1" ht="15" customHeight="1" x14ac:dyDescent="0.2">
      <c r="A173" s="63">
        <v>172</v>
      </c>
      <c r="B173" s="47"/>
      <c r="C173" s="175"/>
      <c r="D173" s="175"/>
      <c r="E173" s="126"/>
      <c r="F173" s="208" t="s">
        <v>246</v>
      </c>
      <c r="G173" s="126"/>
      <c r="H173" s="193"/>
      <c r="I173" s="193"/>
      <c r="J173" s="193"/>
      <c r="K173" s="193"/>
      <c r="L173" s="193"/>
      <c r="M173" s="193"/>
      <c r="N173" s="171"/>
      <c r="O173" s="171"/>
      <c r="P173" s="171"/>
      <c r="Q173" s="171"/>
      <c r="R173" s="171"/>
      <c r="S173" s="21"/>
      <c r="T173" s="213"/>
    </row>
    <row r="174" spans="1:20" s="17" customFormat="1" ht="15" customHeight="1" x14ac:dyDescent="0.2">
      <c r="A174" s="63">
        <v>173</v>
      </c>
      <c r="B174" s="47"/>
      <c r="C174" s="175"/>
      <c r="D174" s="175"/>
      <c r="E174" s="126"/>
      <c r="F174" s="208" t="s">
        <v>246</v>
      </c>
      <c r="G174" s="126"/>
      <c r="H174" s="193"/>
      <c r="I174" s="193"/>
      <c r="J174" s="193"/>
      <c r="K174" s="193"/>
      <c r="L174" s="193"/>
      <c r="M174" s="193"/>
      <c r="N174" s="171"/>
      <c r="O174" s="171"/>
      <c r="P174" s="171"/>
      <c r="Q174" s="171"/>
      <c r="R174" s="171"/>
      <c r="S174" s="21"/>
      <c r="T174" s="213"/>
    </row>
    <row r="175" spans="1:20" s="14" customFormat="1" ht="15" customHeight="1" x14ac:dyDescent="0.2">
      <c r="A175" s="63">
        <v>174</v>
      </c>
      <c r="B175" s="47"/>
      <c r="C175" s="175"/>
      <c r="D175" s="175"/>
      <c r="E175" s="129"/>
      <c r="F175" s="108" t="s">
        <v>245</v>
      </c>
      <c r="G175" s="129"/>
      <c r="H175" s="141"/>
      <c r="I175" s="141"/>
      <c r="J175" s="139"/>
      <c r="K175" s="139"/>
      <c r="L175" s="139"/>
      <c r="M175" s="141"/>
      <c r="N175" s="171"/>
      <c r="O175" s="174"/>
      <c r="P175" s="174"/>
      <c r="Q175" s="171"/>
      <c r="R175" s="171"/>
      <c r="S175" s="21"/>
      <c r="T175" s="213"/>
    </row>
    <row r="176" spans="1:20" s="17" customFormat="1" ht="15" customHeight="1" thickBot="1" x14ac:dyDescent="0.25">
      <c r="A176" s="63">
        <v>175</v>
      </c>
      <c r="B176" s="47"/>
      <c r="C176" s="175"/>
      <c r="D176" s="175"/>
      <c r="E176" s="126"/>
      <c r="F176" s="230" t="s">
        <v>569</v>
      </c>
      <c r="G176" s="126"/>
      <c r="H176" s="193"/>
      <c r="I176" s="193"/>
      <c r="J176" s="193"/>
      <c r="K176" s="193"/>
      <c r="L176" s="193"/>
      <c r="M176" s="193"/>
      <c r="N176" s="171"/>
      <c r="O176" s="171"/>
      <c r="P176" s="171"/>
      <c r="Q176" s="171"/>
      <c r="R176" s="171"/>
      <c r="S176" s="21"/>
      <c r="T176" s="213"/>
    </row>
    <row r="177" spans="1:20" s="17" customFormat="1" ht="15" customHeight="1" thickBot="1" x14ac:dyDescent="0.25">
      <c r="A177" s="63">
        <v>176</v>
      </c>
      <c r="B177" s="47"/>
      <c r="C177" s="175"/>
      <c r="D177" s="125"/>
      <c r="E177" s="121" t="s">
        <v>58</v>
      </c>
      <c r="F177" s="175"/>
      <c r="G177" s="126"/>
      <c r="H177" s="194">
        <v>866.85899999999992</v>
      </c>
      <c r="I177" s="194">
        <v>0</v>
      </c>
      <c r="J177" s="194">
        <v>0</v>
      </c>
      <c r="K177" s="194">
        <v>0</v>
      </c>
      <c r="L177" s="194">
        <v>0</v>
      </c>
      <c r="M177" s="194">
        <v>0</v>
      </c>
      <c r="N177" s="171"/>
      <c r="O177" s="171"/>
      <c r="P177" s="171"/>
      <c r="Q177" s="171"/>
      <c r="R177" s="171"/>
      <c r="S177" s="21"/>
      <c r="T177" s="213"/>
    </row>
    <row r="178" spans="1:20" s="17" customFormat="1" ht="15" customHeight="1" x14ac:dyDescent="0.2">
      <c r="A178" s="63">
        <v>177</v>
      </c>
      <c r="B178" s="47"/>
      <c r="C178" s="175"/>
      <c r="D178" s="177" t="s">
        <v>59</v>
      </c>
      <c r="E178" s="175"/>
      <c r="F178" s="126"/>
      <c r="G178" s="126"/>
      <c r="H178" s="126"/>
      <c r="I178" s="126"/>
      <c r="J178" s="126"/>
      <c r="K178" s="126"/>
      <c r="L178" s="126"/>
      <c r="M178" s="126"/>
      <c r="N178" s="171"/>
      <c r="O178" s="171"/>
      <c r="P178" s="171"/>
      <c r="Q178" s="171"/>
      <c r="R178" s="171"/>
      <c r="S178" s="21"/>
      <c r="T178" s="213"/>
    </row>
    <row r="179" spans="1:20" s="17" customFormat="1" ht="15" customHeight="1" x14ac:dyDescent="0.2">
      <c r="A179" s="63">
        <v>178</v>
      </c>
      <c r="B179" s="47"/>
      <c r="C179" s="175"/>
      <c r="D179" s="175"/>
      <c r="E179" s="126"/>
      <c r="F179" s="134" t="s">
        <v>504</v>
      </c>
      <c r="G179" s="126"/>
      <c r="H179" s="126"/>
      <c r="I179" s="126"/>
      <c r="J179" s="126"/>
      <c r="K179" s="126"/>
      <c r="L179" s="126"/>
      <c r="M179" s="126"/>
      <c r="N179" s="171"/>
      <c r="O179" s="171"/>
      <c r="P179" s="171"/>
      <c r="Q179" s="171"/>
      <c r="R179" s="171"/>
      <c r="S179" s="21"/>
      <c r="T179" s="213"/>
    </row>
    <row r="180" spans="1:20" s="17" customFormat="1" ht="15" customHeight="1" x14ac:dyDescent="0.2">
      <c r="A180" s="63">
        <v>179</v>
      </c>
      <c r="B180" s="47"/>
      <c r="C180" s="175"/>
      <c r="D180" s="175"/>
      <c r="E180" s="126"/>
      <c r="F180" s="208" t="s">
        <v>721</v>
      </c>
      <c r="G180" s="126"/>
      <c r="H180" s="193">
        <v>641.9</v>
      </c>
      <c r="I180" s="193"/>
      <c r="J180" s="193"/>
      <c r="K180" s="193"/>
      <c r="L180" s="193"/>
      <c r="M180" s="193"/>
      <c r="N180" s="171"/>
      <c r="O180" s="171"/>
      <c r="P180" s="171"/>
      <c r="Q180" s="171"/>
      <c r="R180" s="171"/>
      <c r="S180" s="21"/>
      <c r="T180" s="213"/>
    </row>
    <row r="181" spans="1:20" s="17" customFormat="1" ht="15" customHeight="1" x14ac:dyDescent="0.2">
      <c r="A181" s="63">
        <v>180</v>
      </c>
      <c r="B181" s="47"/>
      <c r="C181" s="175"/>
      <c r="D181" s="175"/>
      <c r="E181" s="126"/>
      <c r="F181" s="208" t="s">
        <v>246</v>
      </c>
      <c r="G181" s="126"/>
      <c r="H181" s="193"/>
      <c r="I181" s="193"/>
      <c r="J181" s="193"/>
      <c r="K181" s="193"/>
      <c r="L181" s="193"/>
      <c r="M181" s="193"/>
      <c r="N181" s="171"/>
      <c r="O181" s="171"/>
      <c r="P181" s="171"/>
      <c r="Q181" s="171"/>
      <c r="R181" s="171"/>
      <c r="S181" s="21"/>
      <c r="T181" s="213"/>
    </row>
    <row r="182" spans="1:20" s="17" customFormat="1" ht="15" customHeight="1" x14ac:dyDescent="0.2">
      <c r="A182" s="63">
        <v>181</v>
      </c>
      <c r="B182" s="47"/>
      <c r="C182" s="175"/>
      <c r="D182" s="175"/>
      <c r="E182" s="126"/>
      <c r="F182" s="208" t="s">
        <v>246</v>
      </c>
      <c r="G182" s="126"/>
      <c r="H182" s="193"/>
      <c r="I182" s="193"/>
      <c r="J182" s="193"/>
      <c r="K182" s="193"/>
      <c r="L182" s="193"/>
      <c r="M182" s="193"/>
      <c r="N182" s="171"/>
      <c r="O182" s="171"/>
      <c r="P182" s="171"/>
      <c r="Q182" s="171"/>
      <c r="R182" s="171"/>
      <c r="S182" s="21"/>
      <c r="T182" s="213"/>
    </row>
    <row r="183" spans="1:20" s="17" customFormat="1" ht="15" customHeight="1" x14ac:dyDescent="0.2">
      <c r="A183" s="63">
        <v>182</v>
      </c>
      <c r="B183" s="47"/>
      <c r="C183" s="175"/>
      <c r="D183" s="175"/>
      <c r="E183" s="126"/>
      <c r="F183" s="208" t="s">
        <v>246</v>
      </c>
      <c r="G183" s="126"/>
      <c r="H183" s="193"/>
      <c r="I183" s="193"/>
      <c r="J183" s="193"/>
      <c r="K183" s="193"/>
      <c r="L183" s="193"/>
      <c r="M183" s="193"/>
      <c r="N183" s="171"/>
      <c r="O183" s="171"/>
      <c r="P183" s="171"/>
      <c r="Q183" s="171"/>
      <c r="R183" s="171"/>
      <c r="S183" s="21"/>
      <c r="T183" s="213"/>
    </row>
    <row r="184" spans="1:20" s="17" customFormat="1" ht="15" customHeight="1" x14ac:dyDescent="0.2">
      <c r="A184" s="63">
        <v>183</v>
      </c>
      <c r="B184" s="47"/>
      <c r="C184" s="175"/>
      <c r="D184" s="175"/>
      <c r="E184" s="126"/>
      <c r="F184" s="208" t="s">
        <v>246</v>
      </c>
      <c r="G184" s="126"/>
      <c r="H184" s="193"/>
      <c r="I184" s="193"/>
      <c r="J184" s="193"/>
      <c r="K184" s="193"/>
      <c r="L184" s="193"/>
      <c r="M184" s="193"/>
      <c r="N184" s="171"/>
      <c r="O184" s="171"/>
      <c r="P184" s="171"/>
      <c r="Q184" s="171"/>
      <c r="R184" s="171"/>
      <c r="S184" s="21"/>
      <c r="T184" s="213"/>
    </row>
    <row r="185" spans="1:20" s="14" customFormat="1" ht="15" customHeight="1" x14ac:dyDescent="0.2">
      <c r="A185" s="63">
        <v>184</v>
      </c>
      <c r="B185" s="47"/>
      <c r="C185" s="175"/>
      <c r="D185" s="175"/>
      <c r="E185" s="129"/>
      <c r="F185" s="108" t="s">
        <v>245</v>
      </c>
      <c r="G185" s="129"/>
      <c r="H185" s="141"/>
      <c r="I185" s="141"/>
      <c r="J185" s="139"/>
      <c r="K185" s="139"/>
      <c r="L185" s="139"/>
      <c r="M185" s="141"/>
      <c r="N185" s="171"/>
      <c r="O185" s="174"/>
      <c r="P185" s="174"/>
      <c r="Q185" s="171"/>
      <c r="R185" s="171"/>
      <c r="S185" s="21"/>
      <c r="T185" s="213"/>
    </row>
    <row r="186" spans="1:20" s="17" customFormat="1" ht="15" customHeight="1" thickBot="1" x14ac:dyDescent="0.25">
      <c r="A186" s="63">
        <v>185</v>
      </c>
      <c r="B186" s="47"/>
      <c r="C186" s="175"/>
      <c r="D186" s="175"/>
      <c r="E186" s="126"/>
      <c r="F186" s="230" t="s">
        <v>570</v>
      </c>
      <c r="G186" s="126"/>
      <c r="H186" s="193"/>
      <c r="I186" s="193"/>
      <c r="J186" s="193"/>
      <c r="K186" s="193"/>
      <c r="L186" s="193"/>
      <c r="M186" s="193"/>
      <c r="N186" s="171"/>
      <c r="O186" s="171"/>
      <c r="P186" s="171"/>
      <c r="Q186" s="171"/>
      <c r="R186" s="171"/>
      <c r="S186" s="21"/>
      <c r="T186" s="213"/>
    </row>
    <row r="187" spans="1:20" s="17" customFormat="1" ht="15" customHeight="1" thickBot="1" x14ac:dyDescent="0.25">
      <c r="A187" s="63">
        <v>186</v>
      </c>
      <c r="B187" s="47"/>
      <c r="C187" s="175"/>
      <c r="D187" s="125"/>
      <c r="E187" s="121" t="s">
        <v>59</v>
      </c>
      <c r="F187" s="175"/>
      <c r="G187" s="126"/>
      <c r="H187" s="194">
        <v>641.9</v>
      </c>
      <c r="I187" s="194">
        <v>0</v>
      </c>
      <c r="J187" s="194">
        <v>0</v>
      </c>
      <c r="K187" s="194">
        <v>0</v>
      </c>
      <c r="L187" s="194">
        <v>0</v>
      </c>
      <c r="M187" s="194">
        <v>0</v>
      </c>
      <c r="N187" s="171"/>
      <c r="O187" s="171"/>
      <c r="P187" s="171"/>
      <c r="Q187" s="171"/>
      <c r="R187" s="171"/>
      <c r="S187" s="21"/>
      <c r="T187" s="213"/>
    </row>
    <row r="188" spans="1:20" s="17" customFormat="1" ht="15" customHeight="1" thickBot="1" x14ac:dyDescent="0.25">
      <c r="A188" s="63">
        <v>187</v>
      </c>
      <c r="B188" s="47"/>
      <c r="C188" s="175"/>
      <c r="D188" s="177"/>
      <c r="E188" s="175"/>
      <c r="F188" s="126"/>
      <c r="G188" s="126"/>
      <c r="H188" s="139"/>
      <c r="I188" s="139"/>
      <c r="J188" s="139"/>
      <c r="K188" s="139"/>
      <c r="L188" s="139"/>
      <c r="M188" s="139"/>
      <c r="N188" s="171"/>
      <c r="O188" s="171"/>
      <c r="P188" s="171"/>
      <c r="Q188" s="171"/>
      <c r="R188" s="171"/>
      <c r="S188" s="21"/>
      <c r="T188" s="213"/>
    </row>
    <row r="189" spans="1:20" s="17" customFormat="1" ht="15" customHeight="1" thickBot="1" x14ac:dyDescent="0.25">
      <c r="A189" s="63">
        <v>188</v>
      </c>
      <c r="B189" s="47"/>
      <c r="C189" s="175"/>
      <c r="D189" s="125"/>
      <c r="E189" s="121" t="s">
        <v>573</v>
      </c>
      <c r="F189" s="126"/>
      <c r="G189" s="126"/>
      <c r="H189" s="194">
        <v>1508.759</v>
      </c>
      <c r="I189" s="194">
        <v>0</v>
      </c>
      <c r="J189" s="194">
        <v>0</v>
      </c>
      <c r="K189" s="194">
        <v>0</v>
      </c>
      <c r="L189" s="194">
        <v>0</v>
      </c>
      <c r="M189" s="194">
        <v>0</v>
      </c>
      <c r="N189" s="171"/>
      <c r="O189" s="171"/>
      <c r="P189" s="171"/>
      <c r="Q189" s="171"/>
      <c r="R189" s="171"/>
      <c r="S189" s="21"/>
      <c r="T189" s="213" t="s">
        <v>545</v>
      </c>
    </row>
    <row r="190" spans="1:20" s="11" customFormat="1" x14ac:dyDescent="0.2">
      <c r="A190" s="23"/>
      <c r="B190" s="57"/>
      <c r="C190" s="24"/>
      <c r="D190" s="24"/>
      <c r="E190" s="24"/>
      <c r="F190" s="24"/>
      <c r="G190" s="24"/>
      <c r="H190" s="24"/>
      <c r="I190" s="24"/>
      <c r="J190" s="24"/>
      <c r="K190" s="24"/>
      <c r="L190" s="24"/>
      <c r="M190" s="24"/>
      <c r="N190" s="24"/>
      <c r="O190" s="24"/>
      <c r="P190" s="24"/>
      <c r="Q190" s="24"/>
      <c r="R190" s="24"/>
      <c r="S190" s="25"/>
      <c r="T190" s="213"/>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disablePrompts="1"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H49 N47:R49 I47:M47 I49:M49">
      <formula1>OR(AND(ISNUMBER(H47),H47&gt;=0),AND(ISTEXT(H47),H47="N/A"))</formula1>
    </dataValidation>
    <dataValidation allowBlank="1" showInputMessage="1" showErrorMessage="1" prompt="Please enter text" sqref="F109:F113 F180:F184 F124:F129 F140:F144 F154:F158 F170:F174 F70:F74"/>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BreakPreview" topLeftCell="A22" zoomScale="90" zoomScaleNormal="100" zoomScaleSheetLayoutView="90" workbookViewId="0">
      <selection activeCell="I36" sqref="I36:S36"/>
    </sheetView>
  </sheetViews>
  <sheetFormatPr defaultColWidth="9.140625" defaultRowHeight="12.75" x14ac:dyDescent="0.2"/>
  <cols>
    <col min="1" max="1" width="4.140625" style="17" customWidth="1"/>
    <col min="2" max="2" width="3.5703125" style="54" customWidth="1"/>
    <col min="3" max="3" width="6.140625" style="17" customWidth="1"/>
    <col min="4" max="4" width="2.28515625" style="17" customWidth="1"/>
    <col min="5" max="5" width="52.42578125" style="17" customWidth="1"/>
    <col min="6" max="6" width="3" style="15" customWidth="1"/>
    <col min="7" max="7" width="3.28515625" style="54" customWidth="1"/>
    <col min="8" max="8" width="3.28515625" style="15" customWidth="1"/>
    <col min="9" max="19" width="16.140625" style="17" customWidth="1"/>
    <col min="20" max="20" width="2.28515625" style="17" customWidth="1"/>
    <col min="21" max="16384" width="9.140625" style="17"/>
  </cols>
  <sheetData>
    <row r="1" spans="1:20" customFormat="1" ht="15" customHeight="1" x14ac:dyDescent="0.2">
      <c r="A1" s="31"/>
      <c r="B1" s="32"/>
      <c r="C1" s="32"/>
      <c r="D1" s="32"/>
      <c r="E1" s="32"/>
      <c r="F1" s="32"/>
      <c r="G1" s="32"/>
      <c r="H1" s="32"/>
      <c r="I1" s="32"/>
      <c r="J1" s="32"/>
      <c r="K1" s="32"/>
      <c r="L1" s="32"/>
      <c r="M1" s="32"/>
      <c r="N1" s="32"/>
      <c r="O1" s="32"/>
      <c r="P1" s="32"/>
      <c r="Q1" s="32"/>
      <c r="R1" s="32"/>
      <c r="S1" s="32"/>
      <c r="T1" s="33"/>
    </row>
    <row r="2" spans="1:20" customFormat="1" ht="18" customHeight="1" x14ac:dyDescent="0.3">
      <c r="A2" s="34"/>
      <c r="B2" s="55"/>
      <c r="C2" s="51"/>
      <c r="D2" s="51"/>
      <c r="E2" s="51"/>
      <c r="F2" s="51"/>
      <c r="G2" s="55"/>
      <c r="H2" s="51"/>
      <c r="I2" s="51"/>
      <c r="J2" s="51"/>
      <c r="K2" s="51"/>
      <c r="L2" s="51"/>
      <c r="M2" s="51"/>
      <c r="N2" s="51"/>
      <c r="O2" s="29"/>
      <c r="P2" s="45" t="s">
        <v>7</v>
      </c>
      <c r="Q2" s="320" t="str">
        <f>IF(NOT(ISBLANK(CoverSheet!$C$8)),CoverSheet!$C$8,"")</f>
        <v>Alpine Energy Limited</v>
      </c>
      <c r="R2" s="320"/>
      <c r="S2" s="320"/>
      <c r="T2" s="26"/>
    </row>
    <row r="3" spans="1:20" customFormat="1" ht="18" customHeight="1" x14ac:dyDescent="0.3">
      <c r="A3" s="34"/>
      <c r="B3" s="55"/>
      <c r="C3" s="51"/>
      <c r="D3" s="51"/>
      <c r="E3" s="51"/>
      <c r="F3" s="51"/>
      <c r="G3" s="55"/>
      <c r="H3" s="51"/>
      <c r="I3" s="51"/>
      <c r="J3" s="51"/>
      <c r="K3" s="51"/>
      <c r="L3" s="51"/>
      <c r="M3" s="51"/>
      <c r="N3" s="51"/>
      <c r="O3" s="29"/>
      <c r="P3" s="45" t="s">
        <v>234</v>
      </c>
      <c r="Q3" s="321" t="str">
        <f>IF(ISNUMBER(CoverSheet!$C$12),TEXT(CoverSheet!$C$12,"_([$-1409]d mmmm yyyy;_(@")&amp;" –"&amp;TEXT(DATE(YEAR(CoverSheet!$C$12)+10,MONTH(CoverSheet!$C$12),DAY(CoverSheet!$C$12)-1),"_([$-1409]d mmmm yyyy;_(@"),"")</f>
        <v xml:space="preserve"> 1 April 2021 – 31 March 2031</v>
      </c>
      <c r="R3" s="321"/>
      <c r="S3" s="321"/>
      <c r="T3" s="26"/>
    </row>
    <row r="4" spans="1:20" customFormat="1" ht="21" x14ac:dyDescent="0.35">
      <c r="A4" s="91" t="s">
        <v>422</v>
      </c>
      <c r="B4" s="56"/>
      <c r="C4" s="51"/>
      <c r="D4" s="51"/>
      <c r="E4" s="51"/>
      <c r="F4" s="51"/>
      <c r="G4" s="55"/>
      <c r="H4" s="51"/>
      <c r="I4" s="51"/>
      <c r="J4" s="51"/>
      <c r="K4" s="51"/>
      <c r="L4" s="51"/>
      <c r="M4" s="51"/>
      <c r="N4" s="51"/>
      <c r="O4" s="51"/>
      <c r="P4" s="52"/>
      <c r="Q4" s="51"/>
      <c r="R4" s="51"/>
      <c r="S4" s="51"/>
      <c r="T4" s="26"/>
    </row>
    <row r="5" spans="1:20" s="132" customFormat="1" ht="46.5" customHeight="1" x14ac:dyDescent="0.2">
      <c r="A5" s="317" t="s">
        <v>479</v>
      </c>
      <c r="B5" s="318"/>
      <c r="C5" s="318"/>
      <c r="D5" s="318"/>
      <c r="E5" s="318"/>
      <c r="F5" s="318"/>
      <c r="G5" s="318"/>
      <c r="H5" s="318"/>
      <c r="I5" s="318"/>
      <c r="J5" s="318"/>
      <c r="K5" s="318"/>
      <c r="L5" s="318"/>
      <c r="M5" s="318"/>
      <c r="N5" s="318"/>
      <c r="O5" s="318"/>
      <c r="P5" s="318"/>
      <c r="Q5" s="318"/>
      <c r="R5" s="318"/>
      <c r="S5" s="318"/>
      <c r="T5" s="131"/>
    </row>
    <row r="6" spans="1:20" customFormat="1" ht="15" customHeight="1" x14ac:dyDescent="0.2">
      <c r="A6" s="39" t="s">
        <v>530</v>
      </c>
      <c r="B6" s="59"/>
      <c r="C6" s="52"/>
      <c r="D6" s="51"/>
      <c r="E6" s="51"/>
      <c r="F6" s="51"/>
      <c r="G6" s="55"/>
      <c r="H6" s="51"/>
      <c r="I6" s="51"/>
      <c r="J6" s="51"/>
      <c r="K6" s="51"/>
      <c r="L6" s="51"/>
      <c r="M6" s="51"/>
      <c r="N6" s="51"/>
      <c r="O6" s="51"/>
      <c r="P6" s="51"/>
      <c r="Q6" s="51"/>
      <c r="R6" s="51"/>
      <c r="S6" s="51"/>
      <c r="T6" s="26"/>
    </row>
    <row r="7" spans="1:20" customFormat="1" ht="15" customHeight="1" x14ac:dyDescent="0.2">
      <c r="A7" s="44">
        <v>7</v>
      </c>
      <c r="B7" s="142"/>
      <c r="C7" s="122"/>
      <c r="D7" s="126"/>
      <c r="E7" s="126"/>
      <c r="F7" s="126"/>
      <c r="G7" s="126"/>
      <c r="H7" s="146"/>
      <c r="I7" s="146" t="s">
        <v>235</v>
      </c>
      <c r="J7" s="146" t="s">
        <v>449</v>
      </c>
      <c r="K7" s="146" t="s">
        <v>450</v>
      </c>
      <c r="L7" s="146" t="s">
        <v>451</v>
      </c>
      <c r="M7" s="146" t="s">
        <v>452</v>
      </c>
      <c r="N7" s="146" t="s">
        <v>453</v>
      </c>
      <c r="O7" s="146" t="s">
        <v>455</v>
      </c>
      <c r="P7" s="146" t="s">
        <v>456</v>
      </c>
      <c r="Q7" s="146" t="s">
        <v>457</v>
      </c>
      <c r="R7" s="146" t="s">
        <v>458</v>
      </c>
      <c r="S7" s="146" t="s">
        <v>459</v>
      </c>
      <c r="T7" s="158"/>
    </row>
    <row r="8" spans="1:20" customFormat="1" ht="15" customHeight="1" x14ac:dyDescent="0.2">
      <c r="A8" s="44">
        <v>8</v>
      </c>
      <c r="B8" s="142"/>
      <c r="C8" s="144"/>
      <c r="D8" s="126"/>
      <c r="E8" s="126"/>
      <c r="F8" s="126"/>
      <c r="G8" s="126"/>
      <c r="H8" s="224" t="str">
        <f>IF(ISNUMBER(CoverSheet!$C$12),"for year ended","")</f>
        <v>for year ended</v>
      </c>
      <c r="I8" s="147">
        <f>IF(ISNUMBER(CoverSheet!$C$12),DATE(YEAR(CoverSheet!$C$12),MONTH(CoverSheet!$C$12),DAY(CoverSheet!$C$12))-1,"")</f>
        <v>44286</v>
      </c>
      <c r="J8" s="147">
        <f>IF(ISNUMBER(CoverSheet!$C$12),DATE(YEAR(CoverSheet!$C$12)+1,MONTH(CoverSheet!$C$12),DAY(CoverSheet!$C$12))-1,"")</f>
        <v>44651</v>
      </c>
      <c r="K8" s="147">
        <f>IF(ISNUMBER(CoverSheet!$C$12),DATE(YEAR(CoverSheet!$C$12)+2,MONTH(CoverSheet!$C$12),DAY(CoverSheet!$C$12))-1,"")</f>
        <v>45016</v>
      </c>
      <c r="L8" s="147">
        <f>IF(ISNUMBER(CoverSheet!$C$12),DATE(YEAR(CoverSheet!$C$12)+3,MONTH(CoverSheet!$C$12),DAY(CoverSheet!$C$12))-1,"")</f>
        <v>45382</v>
      </c>
      <c r="M8" s="147">
        <f>IF(ISNUMBER(CoverSheet!$C$12),DATE(YEAR(CoverSheet!$C$12)+4,MONTH(CoverSheet!$C$12),DAY(CoverSheet!$C$12))-1,"")</f>
        <v>45747</v>
      </c>
      <c r="N8" s="147">
        <f>IF(ISNUMBER(CoverSheet!$C$12),DATE(YEAR(CoverSheet!$C$12)+5,MONTH(CoverSheet!$C$12),DAY(CoverSheet!$C$12))-1,"")</f>
        <v>46112</v>
      </c>
      <c r="O8" s="147">
        <f>IF(ISNUMBER(CoverSheet!$C$12),DATE(YEAR(CoverSheet!$C$12)+6,MONTH(CoverSheet!$C$12),DAY(CoverSheet!$C$12))-1,"")</f>
        <v>46477</v>
      </c>
      <c r="P8" s="147">
        <f>IF(ISNUMBER(CoverSheet!$C$12),DATE(YEAR(CoverSheet!$C$12)+7,MONTH(CoverSheet!$C$12),DAY(CoverSheet!$C$12))-1,"")</f>
        <v>46843</v>
      </c>
      <c r="Q8" s="147">
        <f>IF(ISNUMBER(CoverSheet!$C$12),DATE(YEAR(CoverSheet!$C$12)+8,MONTH(CoverSheet!$C$12),DAY(CoverSheet!$C$12))-1,"")</f>
        <v>47208</v>
      </c>
      <c r="R8" s="147">
        <f>IF(ISNUMBER(CoverSheet!$C$12),DATE(YEAR(CoverSheet!$C$12)+9,MONTH(CoverSheet!$C$12),DAY(CoverSheet!$C$12))-1,"")</f>
        <v>47573</v>
      </c>
      <c r="S8" s="147">
        <f>IF(ISNUMBER(CoverSheet!$C$12),DATE(YEAR(CoverSheet!$C$12)+10,MONTH(CoverSheet!$C$12),DAY(CoverSheet!$C$12))-1,"")</f>
        <v>47938</v>
      </c>
      <c r="T8" s="158"/>
    </row>
    <row r="9" spans="1:20" s="66" customFormat="1" ht="30" customHeight="1" x14ac:dyDescent="0.25">
      <c r="A9" s="63">
        <v>9</v>
      </c>
      <c r="B9" s="142"/>
      <c r="C9" s="116" t="s">
        <v>502</v>
      </c>
      <c r="D9" s="144"/>
      <c r="E9" s="126"/>
      <c r="F9" s="126"/>
      <c r="G9" s="126"/>
      <c r="H9" s="67"/>
      <c r="I9" s="64" t="s">
        <v>501</v>
      </c>
      <c r="J9" s="147"/>
      <c r="K9" s="147"/>
      <c r="L9" s="147"/>
      <c r="M9" s="147"/>
      <c r="N9" s="147"/>
      <c r="O9" s="147"/>
      <c r="P9" s="147"/>
      <c r="Q9" s="147"/>
      <c r="R9" s="147"/>
      <c r="S9" s="67"/>
      <c r="T9" s="158"/>
    </row>
    <row r="10" spans="1:20" customFormat="1" ht="15" customHeight="1" x14ac:dyDescent="0.2">
      <c r="A10" s="63">
        <v>10</v>
      </c>
      <c r="B10" s="142"/>
      <c r="C10" s="120"/>
      <c r="D10" s="120"/>
      <c r="E10" s="123" t="s">
        <v>62</v>
      </c>
      <c r="F10" s="123"/>
      <c r="G10" s="123"/>
      <c r="H10" s="126"/>
      <c r="I10" s="193">
        <v>2142</v>
      </c>
      <c r="J10" s="193">
        <v>2045</v>
      </c>
      <c r="K10" s="193">
        <v>2045</v>
      </c>
      <c r="L10" s="193">
        <v>2045</v>
      </c>
      <c r="M10" s="193">
        <v>2045</v>
      </c>
      <c r="N10" s="193">
        <v>2045</v>
      </c>
      <c r="O10" s="193">
        <v>2045</v>
      </c>
      <c r="P10" s="193">
        <v>2045</v>
      </c>
      <c r="Q10" s="193">
        <v>2045</v>
      </c>
      <c r="R10" s="193">
        <v>2045</v>
      </c>
      <c r="S10" s="193">
        <v>2045</v>
      </c>
      <c r="T10" s="158"/>
    </row>
    <row r="11" spans="1:20" customFormat="1" ht="15" customHeight="1" x14ac:dyDescent="0.2">
      <c r="A11" s="63">
        <v>11</v>
      </c>
      <c r="B11" s="142"/>
      <c r="C11" s="120"/>
      <c r="D11" s="120"/>
      <c r="E11" s="123" t="s">
        <v>61</v>
      </c>
      <c r="F11" s="123"/>
      <c r="G11" s="123"/>
      <c r="H11" s="126"/>
      <c r="I11" s="193">
        <v>849</v>
      </c>
      <c r="J11" s="193">
        <v>820</v>
      </c>
      <c r="K11" s="193">
        <v>850</v>
      </c>
      <c r="L11" s="193">
        <v>880</v>
      </c>
      <c r="M11" s="193">
        <v>900</v>
      </c>
      <c r="N11" s="193">
        <v>920</v>
      </c>
      <c r="O11" s="193">
        <v>940</v>
      </c>
      <c r="P11" s="193">
        <v>960</v>
      </c>
      <c r="Q11" s="193">
        <v>980</v>
      </c>
      <c r="R11" s="193">
        <v>1000</v>
      </c>
      <c r="S11" s="193">
        <v>1030</v>
      </c>
      <c r="T11" s="158"/>
    </row>
    <row r="12" spans="1:20" customFormat="1" ht="15" customHeight="1" x14ac:dyDescent="0.2">
      <c r="A12" s="63">
        <v>12</v>
      </c>
      <c r="B12" s="142"/>
      <c r="C12" s="120"/>
      <c r="D12" s="120"/>
      <c r="E12" s="123" t="s">
        <v>80</v>
      </c>
      <c r="F12" s="123"/>
      <c r="G12" s="123"/>
      <c r="H12" s="126"/>
      <c r="I12" s="193">
        <v>2754</v>
      </c>
      <c r="J12" s="193">
        <v>3330</v>
      </c>
      <c r="K12" s="193">
        <v>3330</v>
      </c>
      <c r="L12" s="193">
        <v>3330</v>
      </c>
      <c r="M12" s="193">
        <v>3330</v>
      </c>
      <c r="N12" s="193">
        <v>3330</v>
      </c>
      <c r="O12" s="193">
        <v>3330</v>
      </c>
      <c r="P12" s="193">
        <v>3330</v>
      </c>
      <c r="Q12" s="193">
        <v>3330</v>
      </c>
      <c r="R12" s="193">
        <v>3330</v>
      </c>
      <c r="S12" s="193">
        <v>3330</v>
      </c>
      <c r="T12" s="158"/>
    </row>
    <row r="13" spans="1:20" customFormat="1" ht="15" customHeight="1" thickBot="1" x14ac:dyDescent="0.25">
      <c r="A13" s="63">
        <v>13</v>
      </c>
      <c r="B13" s="142"/>
      <c r="C13" s="120"/>
      <c r="D13" s="120"/>
      <c r="E13" s="123" t="s">
        <v>76</v>
      </c>
      <c r="F13" s="123"/>
      <c r="G13" s="123"/>
      <c r="H13" s="126"/>
      <c r="I13" s="193">
        <v>714</v>
      </c>
      <c r="J13" s="193">
        <v>290</v>
      </c>
      <c r="K13" s="193">
        <v>290</v>
      </c>
      <c r="L13" s="193">
        <v>290</v>
      </c>
      <c r="M13" s="193">
        <v>290</v>
      </c>
      <c r="N13" s="193">
        <v>290</v>
      </c>
      <c r="O13" s="193">
        <v>2900</v>
      </c>
      <c r="P13" s="193">
        <v>290</v>
      </c>
      <c r="Q13" s="193">
        <v>290</v>
      </c>
      <c r="R13" s="193">
        <v>290</v>
      </c>
      <c r="S13" s="193">
        <v>290</v>
      </c>
      <c r="T13" s="158"/>
    </row>
    <row r="14" spans="1:20" s="79" customFormat="1" ht="15" customHeight="1" thickBot="1" x14ac:dyDescent="0.25">
      <c r="A14" s="63">
        <v>14</v>
      </c>
      <c r="B14" s="142"/>
      <c r="C14" s="120"/>
      <c r="D14" s="65" t="s">
        <v>505</v>
      </c>
      <c r="E14" s="65"/>
      <c r="F14" s="123"/>
      <c r="G14" s="123"/>
      <c r="H14" s="126"/>
      <c r="I14" s="200">
        <f>SUM(I10:I13)</f>
        <v>6459</v>
      </c>
      <c r="J14" s="200">
        <f t="shared" ref="J14:S14" si="0">SUM(J10:J13)</f>
        <v>6485</v>
      </c>
      <c r="K14" s="200">
        <f t="shared" si="0"/>
        <v>6515</v>
      </c>
      <c r="L14" s="200">
        <f t="shared" si="0"/>
        <v>6545</v>
      </c>
      <c r="M14" s="200">
        <f t="shared" si="0"/>
        <v>6565</v>
      </c>
      <c r="N14" s="200">
        <f t="shared" si="0"/>
        <v>6585</v>
      </c>
      <c r="O14" s="200">
        <f t="shared" si="0"/>
        <v>9215</v>
      </c>
      <c r="P14" s="200">
        <f t="shared" si="0"/>
        <v>6625</v>
      </c>
      <c r="Q14" s="200">
        <f t="shared" si="0"/>
        <v>6645</v>
      </c>
      <c r="R14" s="200">
        <f t="shared" si="0"/>
        <v>6665</v>
      </c>
      <c r="S14" s="200">
        <f t="shared" si="0"/>
        <v>6695</v>
      </c>
      <c r="T14" s="158"/>
    </row>
    <row r="15" spans="1:20" customFormat="1" ht="15" customHeight="1" x14ac:dyDescent="0.2">
      <c r="A15" s="63">
        <v>15</v>
      </c>
      <c r="B15" s="142"/>
      <c r="C15" s="120"/>
      <c r="D15" s="120"/>
      <c r="E15" s="123" t="s">
        <v>247</v>
      </c>
      <c r="F15" s="123"/>
      <c r="G15" s="123"/>
      <c r="H15" s="126"/>
      <c r="I15" s="306">
        <v>5034.2330000000002</v>
      </c>
      <c r="J15" s="306">
        <v>4885.91</v>
      </c>
      <c r="K15" s="193">
        <v>4993.5590000000002</v>
      </c>
      <c r="L15" s="193">
        <v>5103.5590000000002</v>
      </c>
      <c r="M15" s="193">
        <v>5215.7120000000004</v>
      </c>
      <c r="N15" s="193">
        <v>5330.2169999999996</v>
      </c>
      <c r="O15" s="193">
        <v>5447.76</v>
      </c>
      <c r="P15" s="193">
        <v>5567.6549999999997</v>
      </c>
      <c r="Q15" s="193">
        <v>5689.7030000000004</v>
      </c>
      <c r="R15" s="193">
        <v>5814.5910000000003</v>
      </c>
      <c r="S15" s="193">
        <v>5941.8310000000001</v>
      </c>
      <c r="T15" s="158"/>
    </row>
    <row r="16" spans="1:20" customFormat="1" ht="15" customHeight="1" thickBot="1" x14ac:dyDescent="0.25">
      <c r="A16" s="63">
        <v>16</v>
      </c>
      <c r="B16" s="142"/>
      <c r="C16" s="120"/>
      <c r="D16" s="120"/>
      <c r="E16" s="123" t="s">
        <v>60</v>
      </c>
      <c r="F16" s="123"/>
      <c r="G16" s="123"/>
      <c r="H16" s="126"/>
      <c r="I16" s="193">
        <v>8387.6080000000002</v>
      </c>
      <c r="J16" s="193">
        <v>9037.5432799999999</v>
      </c>
      <c r="K16" s="193">
        <v>9186.8549800000001</v>
      </c>
      <c r="L16" s="193">
        <v>9250.6354299999985</v>
      </c>
      <c r="M16" s="193">
        <v>9293.5763299999944</v>
      </c>
      <c r="N16" s="193">
        <v>9388.8425399999942</v>
      </c>
      <c r="O16" s="193">
        <v>9536.7994400000043</v>
      </c>
      <c r="P16" s="193">
        <v>9687.0816299999988</v>
      </c>
      <c r="Q16" s="193">
        <v>9840.1209500000041</v>
      </c>
      <c r="R16" s="193">
        <v>9996.2828700000009</v>
      </c>
      <c r="S16" s="193">
        <v>10154.770079999998</v>
      </c>
      <c r="T16" s="158"/>
    </row>
    <row r="17" spans="1:20" s="79" customFormat="1" ht="15" customHeight="1" thickBot="1" x14ac:dyDescent="0.25">
      <c r="A17" s="63">
        <v>17</v>
      </c>
      <c r="B17" s="142"/>
      <c r="C17" s="120"/>
      <c r="D17" s="65" t="s">
        <v>498</v>
      </c>
      <c r="E17" s="65"/>
      <c r="F17" s="123"/>
      <c r="G17" s="123"/>
      <c r="H17" s="126"/>
      <c r="I17" s="200">
        <f>SUM(I15:I16)</f>
        <v>13421.841</v>
      </c>
      <c r="J17" s="200">
        <f t="shared" ref="J17:S17" si="1">SUM(J15:J16)</f>
        <v>13923.45328</v>
      </c>
      <c r="K17" s="200">
        <f t="shared" si="1"/>
        <v>14180.413980000001</v>
      </c>
      <c r="L17" s="200">
        <f t="shared" si="1"/>
        <v>14354.19443</v>
      </c>
      <c r="M17" s="200">
        <f t="shared" si="1"/>
        <v>14509.288329999996</v>
      </c>
      <c r="N17" s="200">
        <f t="shared" si="1"/>
        <v>14719.059539999995</v>
      </c>
      <c r="O17" s="200">
        <f t="shared" si="1"/>
        <v>14984.559440000005</v>
      </c>
      <c r="P17" s="200">
        <f t="shared" si="1"/>
        <v>15254.736629999999</v>
      </c>
      <c r="Q17" s="200">
        <f t="shared" si="1"/>
        <v>15529.823950000005</v>
      </c>
      <c r="R17" s="200">
        <f t="shared" si="1"/>
        <v>15810.873870000001</v>
      </c>
      <c r="S17" s="200">
        <f t="shared" si="1"/>
        <v>16096.601079999999</v>
      </c>
      <c r="T17" s="158"/>
    </row>
    <row r="18" spans="1:20" customFormat="1" ht="15" customHeight="1" thickBot="1" x14ac:dyDescent="0.25">
      <c r="A18" s="63">
        <v>18</v>
      </c>
      <c r="B18" s="142"/>
      <c r="C18" s="120"/>
      <c r="D18" s="121" t="s">
        <v>79</v>
      </c>
      <c r="E18" s="121"/>
      <c r="F18" s="123"/>
      <c r="G18" s="123"/>
      <c r="H18" s="126"/>
      <c r="I18" s="200">
        <f>I14+I17</f>
        <v>19880.841</v>
      </c>
      <c r="J18" s="200">
        <f t="shared" ref="J18:S18" si="2">J14+J17</f>
        <v>20408.453280000002</v>
      </c>
      <c r="K18" s="200">
        <f t="shared" si="2"/>
        <v>20695.413980000001</v>
      </c>
      <c r="L18" s="200">
        <f t="shared" si="2"/>
        <v>20899.19443</v>
      </c>
      <c r="M18" s="200">
        <f t="shared" si="2"/>
        <v>21074.288329999996</v>
      </c>
      <c r="N18" s="200">
        <f t="shared" si="2"/>
        <v>21304.059539999995</v>
      </c>
      <c r="O18" s="200">
        <f t="shared" si="2"/>
        <v>24199.559440000005</v>
      </c>
      <c r="P18" s="200">
        <f t="shared" si="2"/>
        <v>21879.736629999999</v>
      </c>
      <c r="Q18" s="200">
        <f t="shared" si="2"/>
        <v>22174.823950000005</v>
      </c>
      <c r="R18" s="200">
        <f t="shared" si="2"/>
        <v>22475.873870000003</v>
      </c>
      <c r="S18" s="200">
        <f t="shared" si="2"/>
        <v>22791.60108</v>
      </c>
      <c r="T18" s="158"/>
    </row>
    <row r="19" spans="1:20" s="76" customFormat="1" ht="43.5" customHeight="1" x14ac:dyDescent="0.2">
      <c r="A19" s="63">
        <v>19</v>
      </c>
      <c r="B19" s="142"/>
      <c r="C19" s="122"/>
      <c r="D19" s="126"/>
      <c r="E19" s="126"/>
      <c r="F19" s="126"/>
      <c r="G19" s="126"/>
      <c r="H19" s="146"/>
      <c r="I19" s="146" t="s">
        <v>235</v>
      </c>
      <c r="J19" s="146" t="s">
        <v>449</v>
      </c>
      <c r="K19" s="146" t="s">
        <v>450</v>
      </c>
      <c r="L19" s="146" t="s">
        <v>451</v>
      </c>
      <c r="M19" s="146" t="s">
        <v>452</v>
      </c>
      <c r="N19" s="146" t="s">
        <v>453</v>
      </c>
      <c r="O19" s="146" t="s">
        <v>455</v>
      </c>
      <c r="P19" s="146" t="s">
        <v>456</v>
      </c>
      <c r="Q19" s="146" t="s">
        <v>457</v>
      </c>
      <c r="R19" s="146" t="s">
        <v>458</v>
      </c>
      <c r="S19" s="146" t="s">
        <v>459</v>
      </c>
      <c r="T19" s="158"/>
    </row>
    <row r="20" spans="1:20" s="76" customFormat="1" ht="15" customHeight="1" x14ac:dyDescent="0.2">
      <c r="A20" s="63">
        <v>20</v>
      </c>
      <c r="B20" s="142"/>
      <c r="C20" s="144"/>
      <c r="D20" s="126"/>
      <c r="E20" s="126"/>
      <c r="F20" s="126"/>
      <c r="G20" s="126"/>
      <c r="H20" s="222" t="str">
        <f>IF(ISNUMBER(CoverSheet!$C$12),"for year ended","")</f>
        <v>for year ended</v>
      </c>
      <c r="I20" s="147">
        <f>IF(ISNUMBER(CoverSheet!$C$12),DATE(YEAR(CoverSheet!$C$12),MONTH(CoverSheet!$C$12),DAY(CoverSheet!$C$12))-1,"")</f>
        <v>44286</v>
      </c>
      <c r="J20" s="147">
        <f>IF(ISNUMBER(CoverSheet!$C$12),DATE(YEAR(CoverSheet!$C$12)+1,MONTH(CoverSheet!$C$12),DAY(CoverSheet!$C$12))-1,"")</f>
        <v>44651</v>
      </c>
      <c r="K20" s="147">
        <f>IF(ISNUMBER(CoverSheet!$C$12),DATE(YEAR(CoverSheet!$C$12)+2,MONTH(CoverSheet!$C$12),DAY(CoverSheet!$C$12))-1,"")</f>
        <v>45016</v>
      </c>
      <c r="L20" s="147">
        <f>IF(ISNUMBER(CoverSheet!$C$12),DATE(YEAR(CoverSheet!$C$12)+3,MONTH(CoverSheet!$C$12),DAY(CoverSheet!$C$12))-1,"")</f>
        <v>45382</v>
      </c>
      <c r="M20" s="147">
        <f>IF(ISNUMBER(CoverSheet!$C$12),DATE(YEAR(CoverSheet!$C$12)+4,MONTH(CoverSheet!$C$12),DAY(CoverSheet!$C$12))-1,"")</f>
        <v>45747</v>
      </c>
      <c r="N20" s="147">
        <f>IF(ISNUMBER(CoverSheet!$C$12),DATE(YEAR(CoverSheet!$C$12)+5,MONTH(CoverSheet!$C$12),DAY(CoverSheet!$C$12))-1,"")</f>
        <v>46112</v>
      </c>
      <c r="O20" s="147">
        <f>IF(ISNUMBER(CoverSheet!$C$12),DATE(YEAR(CoverSheet!$C$12)+6,MONTH(CoverSheet!$C$12),DAY(CoverSheet!$C$12))-1,"")</f>
        <v>46477</v>
      </c>
      <c r="P20" s="147">
        <f>IF(ISNUMBER(CoverSheet!$C$12),DATE(YEAR(CoverSheet!$C$12)+7,MONTH(CoverSheet!$C$12),DAY(CoverSheet!$C$12))-1,"")</f>
        <v>46843</v>
      </c>
      <c r="Q20" s="147">
        <f>IF(ISNUMBER(CoverSheet!$C$12),DATE(YEAR(CoverSheet!$C$12)+8,MONTH(CoverSheet!$C$12),DAY(CoverSheet!$C$12))-1,"")</f>
        <v>47208</v>
      </c>
      <c r="R20" s="147">
        <f>IF(ISNUMBER(CoverSheet!$C$12),DATE(YEAR(CoverSheet!$C$12)+9,MONTH(CoverSheet!$C$12),DAY(CoverSheet!$C$12))-1,"")</f>
        <v>47573</v>
      </c>
      <c r="S20" s="147">
        <f>IF(ISNUMBER(CoverSheet!$C$12),DATE(YEAR(CoverSheet!$C$12)+10,MONTH(CoverSheet!$C$12),DAY(CoverSheet!$C$12))-1,"")</f>
        <v>47938</v>
      </c>
      <c r="T20" s="158"/>
    </row>
    <row r="21" spans="1:20" customFormat="1" ht="30" customHeight="1" x14ac:dyDescent="0.2">
      <c r="A21" s="44">
        <v>21</v>
      </c>
      <c r="B21" s="142"/>
      <c r="C21" s="120"/>
      <c r="D21" s="120"/>
      <c r="E21" s="121"/>
      <c r="F21" s="126"/>
      <c r="G21" s="126"/>
      <c r="H21" s="126"/>
      <c r="I21" s="64" t="s">
        <v>468</v>
      </c>
      <c r="J21" s="126"/>
      <c r="K21" s="126"/>
      <c r="L21" s="126"/>
      <c r="M21" s="126"/>
      <c r="N21" s="126"/>
      <c r="O21" s="126"/>
      <c r="P21" s="126"/>
      <c r="Q21" s="126"/>
      <c r="R21" s="67"/>
      <c r="S21" s="67"/>
      <c r="T21" s="158"/>
    </row>
    <row r="22" spans="1:20" customFormat="1" ht="15" customHeight="1" x14ac:dyDescent="0.2">
      <c r="A22" s="44">
        <v>22</v>
      </c>
      <c r="B22" s="142"/>
      <c r="C22" s="120"/>
      <c r="D22" s="120"/>
      <c r="E22" s="122" t="s">
        <v>62</v>
      </c>
      <c r="F22" s="129"/>
      <c r="G22" s="129"/>
      <c r="H22" s="126"/>
      <c r="I22" s="306">
        <v>2142</v>
      </c>
      <c r="J22" s="193">
        <v>2045</v>
      </c>
      <c r="K22" s="306">
        <v>2014.7783251231529</v>
      </c>
      <c r="L22" s="306">
        <v>1985.0032759834023</v>
      </c>
      <c r="M22" s="306">
        <v>1955.6682522003964</v>
      </c>
      <c r="N22" s="306">
        <v>1926.7667509363516</v>
      </c>
      <c r="O22" s="306">
        <v>1898.2923654545339</v>
      </c>
      <c r="P22" s="306">
        <v>1870.2387836990483</v>
      </c>
      <c r="Q22" s="306">
        <v>1842.5997868956144</v>
      </c>
      <c r="R22" s="306">
        <v>1815.3692481730193</v>
      </c>
      <c r="S22" s="306">
        <v>1788.5411312049455</v>
      </c>
      <c r="T22" s="158"/>
    </row>
    <row r="23" spans="1:20" customFormat="1" ht="15" customHeight="1" x14ac:dyDescent="0.2">
      <c r="A23" s="44">
        <v>23</v>
      </c>
      <c r="B23" s="142"/>
      <c r="C23" s="120"/>
      <c r="D23" s="120"/>
      <c r="E23" s="122" t="s">
        <v>61</v>
      </c>
      <c r="F23" s="129"/>
      <c r="G23" s="129"/>
      <c r="H23" s="126"/>
      <c r="I23" s="306">
        <v>849</v>
      </c>
      <c r="J23" s="306">
        <v>820</v>
      </c>
      <c r="K23" s="306">
        <v>837.43842364532031</v>
      </c>
      <c r="L23" s="306">
        <v>854.18233880948355</v>
      </c>
      <c r="M23" s="306">
        <v>860.68529436692268</v>
      </c>
      <c r="N23" s="306">
        <v>866.80949186378655</v>
      </c>
      <c r="O23" s="306">
        <v>872.56470588130162</v>
      </c>
      <c r="P23" s="306">
        <v>877.96050481715724</v>
      </c>
      <c r="Q23" s="306">
        <v>883.00625484484215</v>
      </c>
      <c r="R23" s="306">
        <v>887.71112380098748</v>
      </c>
      <c r="S23" s="306">
        <v>900.83000740395778</v>
      </c>
      <c r="T23" s="158"/>
    </row>
    <row r="24" spans="1:20" customFormat="1" ht="15" customHeight="1" x14ac:dyDescent="0.2">
      <c r="A24" s="44">
        <v>24</v>
      </c>
      <c r="B24" s="142"/>
      <c r="C24" s="120"/>
      <c r="D24" s="120"/>
      <c r="E24" s="122" t="s">
        <v>80</v>
      </c>
      <c r="F24" s="129"/>
      <c r="G24" s="129"/>
      <c r="H24" s="126"/>
      <c r="I24" s="306">
        <v>2754</v>
      </c>
      <c r="J24" s="306">
        <v>3330</v>
      </c>
      <c r="K24" s="306">
        <v>3280.7881773399017</v>
      </c>
      <c r="L24" s="306">
        <v>3232.3036229949776</v>
      </c>
      <c r="M24" s="306">
        <v>3184.5355891576137</v>
      </c>
      <c r="N24" s="306">
        <v>3137.4734868547926</v>
      </c>
      <c r="O24" s="306">
        <v>3091.1068836007812</v>
      </c>
      <c r="P24" s="306">
        <v>3045.4255010845141</v>
      </c>
      <c r="Q24" s="306">
        <v>3000.4192128911473</v>
      </c>
      <c r="R24" s="306">
        <v>2956.0780422572884</v>
      </c>
      <c r="S24" s="306">
        <v>2912.3921598593975</v>
      </c>
      <c r="T24" s="158"/>
    </row>
    <row r="25" spans="1:20" customFormat="1" ht="15" customHeight="1" thickBot="1" x14ac:dyDescent="0.25">
      <c r="A25" s="44">
        <v>25</v>
      </c>
      <c r="B25" s="142"/>
      <c r="C25" s="120"/>
      <c r="D25" s="120"/>
      <c r="E25" s="122" t="s">
        <v>76</v>
      </c>
      <c r="F25" s="129"/>
      <c r="G25" s="129"/>
      <c r="H25" s="126"/>
      <c r="I25" s="306">
        <v>714</v>
      </c>
      <c r="J25" s="306">
        <v>290</v>
      </c>
      <c r="K25" s="306">
        <v>285.71428571428572</v>
      </c>
      <c r="L25" s="306">
        <v>281.49190710767073</v>
      </c>
      <c r="M25" s="306">
        <v>277.33192818489732</v>
      </c>
      <c r="N25" s="306">
        <v>273.23342678315009</v>
      </c>
      <c r="O25" s="306">
        <v>2691.9549436763559</v>
      </c>
      <c r="P25" s="306">
        <v>265.21723583018291</v>
      </c>
      <c r="Q25" s="306">
        <v>261.29776929082061</v>
      </c>
      <c r="R25" s="306">
        <v>257.43622590228637</v>
      </c>
      <c r="S25" s="306">
        <v>253.63174965742502</v>
      </c>
      <c r="T25" s="158"/>
    </row>
    <row r="26" spans="1:20" s="79" customFormat="1" ht="15" customHeight="1" thickBot="1" x14ac:dyDescent="0.25">
      <c r="A26" s="63">
        <v>26</v>
      </c>
      <c r="B26" s="142"/>
      <c r="C26" s="120"/>
      <c r="D26" s="65" t="s">
        <v>505</v>
      </c>
      <c r="E26" s="65"/>
      <c r="F26" s="123"/>
      <c r="G26" s="123"/>
      <c r="H26" s="126"/>
      <c r="I26" s="200">
        <f t="shared" ref="I26:S26" si="3">SUM(I22:I25)</f>
        <v>6459</v>
      </c>
      <c r="J26" s="200">
        <f t="shared" si="3"/>
        <v>6485</v>
      </c>
      <c r="K26" s="200">
        <f t="shared" si="3"/>
        <v>6418.7192118226603</v>
      </c>
      <c r="L26" s="200">
        <f t="shared" si="3"/>
        <v>6352.9811448955343</v>
      </c>
      <c r="M26" s="200">
        <f t="shared" si="3"/>
        <v>6278.2210639098294</v>
      </c>
      <c r="N26" s="200">
        <f t="shared" si="3"/>
        <v>6204.2831564380813</v>
      </c>
      <c r="O26" s="200">
        <f t="shared" si="3"/>
        <v>8553.918898612972</v>
      </c>
      <c r="P26" s="200">
        <f t="shared" si="3"/>
        <v>6058.8420254309021</v>
      </c>
      <c r="Q26" s="200">
        <f t="shared" si="3"/>
        <v>5987.3230239224249</v>
      </c>
      <c r="R26" s="200">
        <f t="shared" si="3"/>
        <v>5916.5946401335814</v>
      </c>
      <c r="S26" s="200">
        <f t="shared" si="3"/>
        <v>5855.3950481257252</v>
      </c>
      <c r="T26" s="158"/>
    </row>
    <row r="27" spans="1:20" customFormat="1" ht="15" customHeight="1" x14ac:dyDescent="0.2">
      <c r="A27" s="44">
        <v>27</v>
      </c>
      <c r="B27" s="142"/>
      <c r="C27" s="120"/>
      <c r="D27" s="120"/>
      <c r="E27" s="122" t="s">
        <v>247</v>
      </c>
      <c r="F27" s="129"/>
      <c r="G27" s="129"/>
      <c r="H27" s="126"/>
      <c r="I27" s="193">
        <v>5034.2330000000002</v>
      </c>
      <c r="J27" s="306">
        <v>4885.91</v>
      </c>
      <c r="K27" s="306">
        <v>4993.5590000000002</v>
      </c>
      <c r="L27" s="306">
        <v>5103.5590000000002</v>
      </c>
      <c r="M27" s="306">
        <v>5215.7120000000004</v>
      </c>
      <c r="N27" s="306">
        <v>5330.2169999999996</v>
      </c>
      <c r="O27" s="306">
        <v>5447.76</v>
      </c>
      <c r="P27" s="306">
        <v>5567.6549999999997</v>
      </c>
      <c r="Q27" s="306">
        <v>5689.7030000000004</v>
      </c>
      <c r="R27" s="306">
        <v>5814.5910000000003</v>
      </c>
      <c r="S27" s="306">
        <v>5941.8310000000001</v>
      </c>
      <c r="T27" s="158"/>
    </row>
    <row r="28" spans="1:20" customFormat="1" ht="15" customHeight="1" thickBot="1" x14ac:dyDescent="0.25">
      <c r="A28" s="44">
        <v>28</v>
      </c>
      <c r="B28" s="142"/>
      <c r="C28" s="120"/>
      <c r="D28" s="120"/>
      <c r="E28" s="122" t="s">
        <v>60</v>
      </c>
      <c r="F28" s="129"/>
      <c r="G28" s="129"/>
      <c r="H28" s="126"/>
      <c r="I28" s="306">
        <v>8387.6080000000002</v>
      </c>
      <c r="J28" s="306">
        <v>9037.5432799999999</v>
      </c>
      <c r="K28" s="306">
        <v>9186.8549800000001</v>
      </c>
      <c r="L28" s="306">
        <v>9250.6354299999985</v>
      </c>
      <c r="M28" s="306">
        <v>9293.5763299999944</v>
      </c>
      <c r="N28" s="306">
        <v>9388.8425399999942</v>
      </c>
      <c r="O28" s="306">
        <v>9536.7994400000043</v>
      </c>
      <c r="P28" s="306">
        <v>9687.0816299999988</v>
      </c>
      <c r="Q28" s="306">
        <v>9840.1209500000041</v>
      </c>
      <c r="R28" s="306">
        <v>9996.2828700000009</v>
      </c>
      <c r="S28" s="306">
        <v>10154.770079999998</v>
      </c>
      <c r="T28" s="158"/>
    </row>
    <row r="29" spans="1:20" s="79" customFormat="1" ht="15" customHeight="1" thickBot="1" x14ac:dyDescent="0.25">
      <c r="A29" s="63">
        <v>29</v>
      </c>
      <c r="B29" s="142"/>
      <c r="C29" s="120"/>
      <c r="D29" s="65" t="s">
        <v>498</v>
      </c>
      <c r="E29" s="65"/>
      <c r="F29" s="123"/>
      <c r="G29" s="123"/>
      <c r="H29" s="126"/>
      <c r="I29" s="200">
        <f t="shared" ref="I29:S29" si="4">SUM(I27:I28)</f>
        <v>13421.841</v>
      </c>
      <c r="J29" s="200">
        <f t="shared" si="4"/>
        <v>13923.45328</v>
      </c>
      <c r="K29" s="200">
        <f t="shared" si="4"/>
        <v>14180.413980000001</v>
      </c>
      <c r="L29" s="200">
        <f t="shared" si="4"/>
        <v>14354.19443</v>
      </c>
      <c r="M29" s="200">
        <f t="shared" si="4"/>
        <v>14509.288329999996</v>
      </c>
      <c r="N29" s="200">
        <f t="shared" si="4"/>
        <v>14719.059539999995</v>
      </c>
      <c r="O29" s="200">
        <f t="shared" si="4"/>
        <v>14984.559440000005</v>
      </c>
      <c r="P29" s="200">
        <f t="shared" si="4"/>
        <v>15254.736629999999</v>
      </c>
      <c r="Q29" s="200">
        <f t="shared" si="4"/>
        <v>15529.823950000005</v>
      </c>
      <c r="R29" s="200">
        <f t="shared" si="4"/>
        <v>15810.873870000001</v>
      </c>
      <c r="S29" s="200">
        <f t="shared" si="4"/>
        <v>16096.601079999999</v>
      </c>
      <c r="T29" s="158"/>
    </row>
    <row r="30" spans="1:20" customFormat="1" ht="15" customHeight="1" thickBot="1" x14ac:dyDescent="0.25">
      <c r="A30" s="44">
        <v>30</v>
      </c>
      <c r="B30" s="142"/>
      <c r="C30" s="120"/>
      <c r="D30" s="121" t="s">
        <v>79</v>
      </c>
      <c r="E30" s="121"/>
      <c r="F30" s="129"/>
      <c r="G30" s="129"/>
      <c r="H30" s="126"/>
      <c r="I30" s="200">
        <f>I26+I29</f>
        <v>19880.841</v>
      </c>
      <c r="J30" s="200">
        <f t="shared" ref="J30:S30" si="5">J26+J29</f>
        <v>20408.453280000002</v>
      </c>
      <c r="K30" s="200">
        <f t="shared" si="5"/>
        <v>20599.133191822661</v>
      </c>
      <c r="L30" s="200">
        <f t="shared" si="5"/>
        <v>20707.175574895533</v>
      </c>
      <c r="M30" s="200">
        <f t="shared" si="5"/>
        <v>20787.509393909826</v>
      </c>
      <c r="N30" s="200">
        <f t="shared" si="5"/>
        <v>20923.342696438078</v>
      </c>
      <c r="O30" s="200">
        <f t="shared" si="5"/>
        <v>23538.478338612978</v>
      </c>
      <c r="P30" s="200">
        <f t="shared" si="5"/>
        <v>21313.578655430902</v>
      </c>
      <c r="Q30" s="200">
        <f t="shared" si="5"/>
        <v>21517.14697392243</v>
      </c>
      <c r="R30" s="200">
        <f t="shared" si="5"/>
        <v>21727.468510133582</v>
      </c>
      <c r="S30" s="200">
        <f t="shared" si="5"/>
        <v>21951.996128125724</v>
      </c>
      <c r="T30" s="158"/>
    </row>
    <row r="31" spans="1:20" customFormat="1" ht="30" customHeight="1" x14ac:dyDescent="0.25">
      <c r="A31" s="44">
        <v>31</v>
      </c>
      <c r="B31" s="142"/>
      <c r="C31" s="119" t="s">
        <v>252</v>
      </c>
      <c r="D31" s="120"/>
      <c r="E31" s="120"/>
      <c r="F31" s="129"/>
      <c r="G31" s="129"/>
      <c r="H31" s="129"/>
      <c r="I31" s="122"/>
      <c r="J31" s="122"/>
      <c r="K31" s="126"/>
      <c r="L31" s="126"/>
      <c r="M31" s="126"/>
      <c r="N31" s="122"/>
      <c r="O31" s="126"/>
      <c r="P31" s="122"/>
      <c r="Q31" s="122"/>
      <c r="R31" s="126"/>
      <c r="S31" s="126"/>
      <c r="T31" s="158"/>
    </row>
    <row r="32" spans="1:20" customFormat="1" ht="15" customHeight="1" x14ac:dyDescent="0.2">
      <c r="A32" s="44">
        <v>32</v>
      </c>
      <c r="B32" s="142"/>
      <c r="C32" s="319"/>
      <c r="D32" s="319"/>
      <c r="E32" s="322" t="s">
        <v>506</v>
      </c>
      <c r="F32" s="128"/>
      <c r="G32" s="159"/>
      <c r="H32" s="129"/>
      <c r="I32" s="122"/>
      <c r="J32" s="122"/>
      <c r="K32" s="126"/>
      <c r="L32" s="126"/>
      <c r="M32" s="126"/>
      <c r="N32" s="122"/>
      <c r="O32" s="126"/>
      <c r="P32" s="122"/>
      <c r="Q32" s="122"/>
      <c r="R32" s="126"/>
      <c r="S32" s="126"/>
      <c r="T32" s="158"/>
    </row>
    <row r="33" spans="1:20" customFormat="1" ht="15" customHeight="1" x14ac:dyDescent="0.2">
      <c r="A33" s="44">
        <v>33</v>
      </c>
      <c r="B33" s="142"/>
      <c r="C33" s="319"/>
      <c r="D33" s="319"/>
      <c r="E33" s="322"/>
      <c r="F33" s="128"/>
      <c r="G33" s="159"/>
      <c r="H33" s="126"/>
      <c r="I33" s="193"/>
      <c r="J33" s="193"/>
      <c r="K33" s="193"/>
      <c r="L33" s="193"/>
      <c r="M33" s="193"/>
      <c r="N33" s="193"/>
      <c r="O33" s="193"/>
      <c r="P33" s="193"/>
      <c r="Q33" s="193"/>
      <c r="R33" s="193"/>
      <c r="S33" s="193"/>
      <c r="T33" s="158"/>
    </row>
    <row r="34" spans="1:20" customFormat="1" ht="15" customHeight="1" x14ac:dyDescent="0.2">
      <c r="A34" s="44">
        <v>34</v>
      </c>
      <c r="B34" s="142"/>
      <c r="C34" s="120"/>
      <c r="D34" s="120"/>
      <c r="E34" s="127" t="s">
        <v>480</v>
      </c>
      <c r="F34" s="129"/>
      <c r="G34" s="129"/>
      <c r="H34" s="126"/>
      <c r="I34" s="193"/>
      <c r="J34" s="193"/>
      <c r="K34" s="193"/>
      <c r="L34" s="193"/>
      <c r="M34" s="193"/>
      <c r="N34" s="193"/>
      <c r="O34" s="193"/>
      <c r="P34" s="193"/>
      <c r="Q34" s="193"/>
      <c r="R34" s="193"/>
      <c r="S34" s="193"/>
      <c r="T34" s="158"/>
    </row>
    <row r="35" spans="1:20" customFormat="1" ht="15" customHeight="1" x14ac:dyDescent="0.2">
      <c r="A35" s="44">
        <v>35</v>
      </c>
      <c r="B35" s="142"/>
      <c r="C35" s="120"/>
      <c r="D35" s="120"/>
      <c r="E35" s="122" t="s">
        <v>243</v>
      </c>
      <c r="F35" s="122"/>
      <c r="G35" s="129"/>
      <c r="H35" s="126"/>
      <c r="I35" s="193"/>
      <c r="J35" s="193"/>
      <c r="K35" s="193"/>
      <c r="L35" s="193"/>
      <c r="M35" s="193"/>
      <c r="N35" s="193"/>
      <c r="O35" s="193"/>
      <c r="P35" s="193"/>
      <c r="Q35" s="193"/>
      <c r="R35" s="193"/>
      <c r="S35" s="193"/>
      <c r="T35" s="158"/>
    </row>
    <row r="36" spans="1:20" s="88" customFormat="1" ht="15" customHeight="1" x14ac:dyDescent="0.2">
      <c r="A36" s="63">
        <v>36</v>
      </c>
      <c r="B36" s="142"/>
      <c r="C36" s="120"/>
      <c r="D36" s="120"/>
      <c r="E36" s="122" t="s">
        <v>413</v>
      </c>
      <c r="F36" s="122"/>
      <c r="G36" s="129"/>
      <c r="H36" s="126"/>
      <c r="I36" s="193">
        <v>250</v>
      </c>
      <c r="J36" s="306">
        <v>250</v>
      </c>
      <c r="K36" s="306">
        <v>250</v>
      </c>
      <c r="L36" s="306">
        <v>250</v>
      </c>
      <c r="M36" s="306">
        <v>250</v>
      </c>
      <c r="N36" s="306">
        <v>250</v>
      </c>
      <c r="O36" s="306">
        <v>250</v>
      </c>
      <c r="P36" s="306">
        <v>250</v>
      </c>
      <c r="Q36" s="306">
        <v>250</v>
      </c>
      <c r="R36" s="306">
        <v>250</v>
      </c>
      <c r="S36" s="306">
        <v>250</v>
      </c>
      <c r="T36" s="158"/>
    </row>
    <row r="37" spans="1:20" s="68" customFormat="1" ht="15" customHeight="1" x14ac:dyDescent="0.2">
      <c r="A37" s="63">
        <v>37</v>
      </c>
      <c r="B37" s="134" t="s">
        <v>481</v>
      </c>
      <c r="C37" s="120"/>
      <c r="D37" s="120"/>
      <c r="E37" s="121"/>
      <c r="F37" s="129"/>
      <c r="G37" s="129"/>
      <c r="H37" s="126"/>
      <c r="I37" s="129"/>
      <c r="J37" s="126"/>
      <c r="K37" s="129"/>
      <c r="L37" s="126"/>
      <c r="M37" s="129"/>
      <c r="N37" s="126"/>
      <c r="O37" s="129"/>
      <c r="P37" s="126"/>
      <c r="Q37" s="129"/>
      <c r="R37" s="126"/>
      <c r="S37" s="126"/>
      <c r="T37" s="158"/>
    </row>
    <row r="38" spans="1:20" customFormat="1" ht="15" customHeight="1" x14ac:dyDescent="0.2">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x14ac:dyDescent="0.2">
      <c r="A39" s="63">
        <v>39</v>
      </c>
      <c r="B39" s="142"/>
      <c r="C39" s="122"/>
      <c r="D39" s="126"/>
      <c r="E39" s="126"/>
      <c r="F39" s="126"/>
      <c r="G39" s="126"/>
      <c r="H39" s="146"/>
      <c r="I39" s="146" t="s">
        <v>235</v>
      </c>
      <c r="J39" s="146" t="s">
        <v>449</v>
      </c>
      <c r="K39" s="146" t="s">
        <v>450</v>
      </c>
      <c r="L39" s="146" t="s">
        <v>451</v>
      </c>
      <c r="M39" s="146" t="s">
        <v>452</v>
      </c>
      <c r="N39" s="146" t="s">
        <v>453</v>
      </c>
      <c r="O39" s="146" t="s">
        <v>455</v>
      </c>
      <c r="P39" s="146" t="s">
        <v>456</v>
      </c>
      <c r="Q39" s="146" t="s">
        <v>457</v>
      </c>
      <c r="R39" s="146" t="s">
        <v>458</v>
      </c>
      <c r="S39" s="146" t="s">
        <v>459</v>
      </c>
      <c r="T39" s="158"/>
    </row>
    <row r="40" spans="1:20" s="76" customFormat="1" ht="15" customHeight="1" x14ac:dyDescent="0.2">
      <c r="A40" s="63">
        <v>40</v>
      </c>
      <c r="B40" s="142"/>
      <c r="C40" s="144"/>
      <c r="D40" s="126"/>
      <c r="E40" s="126"/>
      <c r="F40" s="126"/>
      <c r="G40" s="126"/>
      <c r="H40" s="222" t="str">
        <f>IF(ISNUMBER(CoverSheet!$C$12),"for year ended","")</f>
        <v>for year ended</v>
      </c>
      <c r="I40" s="147">
        <f>IF(ISNUMBER(CoverSheet!$C$12),DATE(YEAR(CoverSheet!$C$12),MONTH(CoverSheet!$C$12),DAY(CoverSheet!$C$12))-1,"")</f>
        <v>44286</v>
      </c>
      <c r="J40" s="147">
        <f>IF(ISNUMBER(CoverSheet!$C$12),DATE(YEAR(CoverSheet!$C$12)+1,MONTH(CoverSheet!$C$12),DAY(CoverSheet!$C$12))-1,"")</f>
        <v>44651</v>
      </c>
      <c r="K40" s="147">
        <f>IF(ISNUMBER(CoverSheet!$C$12),DATE(YEAR(CoverSheet!$C$12)+2,MONTH(CoverSheet!$C$12),DAY(CoverSheet!$C$12))-1,"")</f>
        <v>45016</v>
      </c>
      <c r="L40" s="147">
        <f>IF(ISNUMBER(CoverSheet!$C$12),DATE(YEAR(CoverSheet!$C$12)+3,MONTH(CoverSheet!$C$12),DAY(CoverSheet!$C$12))-1,"")</f>
        <v>45382</v>
      </c>
      <c r="M40" s="147">
        <f>IF(ISNUMBER(CoverSheet!$C$12),DATE(YEAR(CoverSheet!$C$12)+4,MONTH(CoverSheet!$C$12),DAY(CoverSheet!$C$12))-1,"")</f>
        <v>45747</v>
      </c>
      <c r="N40" s="147">
        <f>IF(ISNUMBER(CoverSheet!$C$12),DATE(YEAR(CoverSheet!$C$12)+5,MONTH(CoverSheet!$C$12),DAY(CoverSheet!$C$12))-1,"")</f>
        <v>46112</v>
      </c>
      <c r="O40" s="147">
        <f>IF(ISNUMBER(CoverSheet!$C$12),DATE(YEAR(CoverSheet!$C$12)+6,MONTH(CoverSheet!$C$12),DAY(CoverSheet!$C$12))-1,"")</f>
        <v>46477</v>
      </c>
      <c r="P40" s="147">
        <f>IF(ISNUMBER(CoverSheet!$C$12),DATE(YEAR(CoverSheet!$C$12)+7,MONTH(CoverSheet!$C$12),DAY(CoverSheet!$C$12))-1,"")</f>
        <v>46843</v>
      </c>
      <c r="Q40" s="147">
        <f>IF(ISNUMBER(CoverSheet!$C$12),DATE(YEAR(CoverSheet!$C$12)+8,MONTH(CoverSheet!$C$12),DAY(CoverSheet!$C$12))-1,"")</f>
        <v>47208</v>
      </c>
      <c r="R40" s="147">
        <f>IF(ISNUMBER(CoverSheet!$C$12),DATE(YEAR(CoverSheet!$C$12)+9,MONTH(CoverSheet!$C$12),DAY(CoverSheet!$C$12))-1,"")</f>
        <v>47573</v>
      </c>
      <c r="S40" s="147">
        <f>IF(ISNUMBER(CoverSheet!$C$12),DATE(YEAR(CoverSheet!$C$12)+10,MONTH(CoverSheet!$C$12),DAY(CoverSheet!$C$12))-1,"")</f>
        <v>47938</v>
      </c>
      <c r="T40" s="158"/>
    </row>
    <row r="41" spans="1:20" customFormat="1" ht="30" customHeight="1" x14ac:dyDescent="0.25">
      <c r="A41" s="63">
        <v>41</v>
      </c>
      <c r="B41" s="142"/>
      <c r="C41" s="119" t="s">
        <v>249</v>
      </c>
      <c r="D41" s="120"/>
      <c r="E41" s="121"/>
      <c r="F41" s="129"/>
      <c r="G41" s="129"/>
      <c r="H41" s="126"/>
      <c r="I41" s="160" t="s">
        <v>470</v>
      </c>
      <c r="J41" s="126"/>
      <c r="K41" s="126"/>
      <c r="L41" s="126"/>
      <c r="M41" s="126"/>
      <c r="N41" s="126"/>
      <c r="O41" s="126"/>
      <c r="P41" s="126"/>
      <c r="Q41" s="126"/>
      <c r="R41" s="126"/>
      <c r="S41" s="126"/>
      <c r="T41" s="158"/>
    </row>
    <row r="42" spans="1:20" customFormat="1" ht="15" customHeight="1" x14ac:dyDescent="0.2">
      <c r="A42" s="63">
        <v>42</v>
      </c>
      <c r="B42" s="142"/>
      <c r="C42" s="120"/>
      <c r="D42" s="120"/>
      <c r="E42" s="122" t="s">
        <v>62</v>
      </c>
      <c r="F42" s="129"/>
      <c r="G42" s="129"/>
      <c r="H42" s="126"/>
      <c r="I42" s="196">
        <f t="shared" ref="I42:S42" si="6">I10-I22</f>
        <v>0</v>
      </c>
      <c r="J42" s="196">
        <f t="shared" si="6"/>
        <v>0</v>
      </c>
      <c r="K42" s="196">
        <f t="shared" si="6"/>
        <v>30.221674876847146</v>
      </c>
      <c r="L42" s="196">
        <f t="shared" si="6"/>
        <v>59.996724016597682</v>
      </c>
      <c r="M42" s="196">
        <f t="shared" si="6"/>
        <v>89.33174779960359</v>
      </c>
      <c r="N42" s="196">
        <f t="shared" si="6"/>
        <v>118.23324906364837</v>
      </c>
      <c r="O42" s="196">
        <f t="shared" si="6"/>
        <v>146.70763454546614</v>
      </c>
      <c r="P42" s="196">
        <f t="shared" si="6"/>
        <v>174.76121630095167</v>
      </c>
      <c r="Q42" s="196">
        <f t="shared" si="6"/>
        <v>202.40021310438556</v>
      </c>
      <c r="R42" s="196">
        <f t="shared" si="6"/>
        <v>229.63075182698071</v>
      </c>
      <c r="S42" s="196">
        <f t="shared" si="6"/>
        <v>256.45886879505451</v>
      </c>
      <c r="T42" s="158"/>
    </row>
    <row r="43" spans="1:20" customFormat="1" ht="15" customHeight="1" x14ac:dyDescent="0.2">
      <c r="A43" s="63">
        <v>43</v>
      </c>
      <c r="B43" s="142"/>
      <c r="C43" s="120"/>
      <c r="D43" s="120"/>
      <c r="E43" s="122" t="s">
        <v>61</v>
      </c>
      <c r="F43" s="129"/>
      <c r="G43" s="129"/>
      <c r="H43" s="126"/>
      <c r="I43" s="196">
        <f t="shared" ref="I43:S43" si="7">I11-I23</f>
        <v>0</v>
      </c>
      <c r="J43" s="196">
        <f t="shared" si="7"/>
        <v>0</v>
      </c>
      <c r="K43" s="196">
        <f t="shared" si="7"/>
        <v>12.561576354679687</v>
      </c>
      <c r="L43" s="196">
        <f t="shared" si="7"/>
        <v>25.817661190516446</v>
      </c>
      <c r="M43" s="196">
        <f t="shared" si="7"/>
        <v>39.314705633077324</v>
      </c>
      <c r="N43" s="196">
        <f t="shared" si="7"/>
        <v>53.190508136213452</v>
      </c>
      <c r="O43" s="196">
        <f t="shared" si="7"/>
        <v>67.43529411869838</v>
      </c>
      <c r="P43" s="196">
        <f t="shared" si="7"/>
        <v>82.039495182842757</v>
      </c>
      <c r="Q43" s="196">
        <f t="shared" si="7"/>
        <v>96.993745155157853</v>
      </c>
      <c r="R43" s="196">
        <f t="shared" si="7"/>
        <v>112.28887619901252</v>
      </c>
      <c r="S43" s="196">
        <f t="shared" si="7"/>
        <v>129.16999259604222</v>
      </c>
      <c r="T43" s="158"/>
    </row>
    <row r="44" spans="1:20" customFormat="1" ht="15" customHeight="1" x14ac:dyDescent="0.2">
      <c r="A44" s="63">
        <v>44</v>
      </c>
      <c r="B44" s="142"/>
      <c r="C44" s="120"/>
      <c r="D44" s="120"/>
      <c r="E44" s="122" t="s">
        <v>80</v>
      </c>
      <c r="F44" s="129"/>
      <c r="G44" s="129"/>
      <c r="H44" s="126"/>
      <c r="I44" s="196">
        <f t="shared" ref="I44:S44" si="8">I12-I24</f>
        <v>0</v>
      </c>
      <c r="J44" s="196">
        <f t="shared" si="8"/>
        <v>0</v>
      </c>
      <c r="K44" s="196">
        <f t="shared" si="8"/>
        <v>49.211822660098278</v>
      </c>
      <c r="L44" s="196">
        <f t="shared" si="8"/>
        <v>97.696377005022441</v>
      </c>
      <c r="M44" s="196">
        <f t="shared" si="8"/>
        <v>145.46441084238631</v>
      </c>
      <c r="N44" s="196">
        <f t="shared" si="8"/>
        <v>192.52651314520745</v>
      </c>
      <c r="O44" s="196">
        <f t="shared" si="8"/>
        <v>238.8931163992188</v>
      </c>
      <c r="P44" s="196">
        <f t="shared" si="8"/>
        <v>284.57449891548595</v>
      </c>
      <c r="Q44" s="196">
        <f t="shared" si="8"/>
        <v>329.58078710885275</v>
      </c>
      <c r="R44" s="196">
        <f t="shared" si="8"/>
        <v>373.92195774271158</v>
      </c>
      <c r="S44" s="196">
        <f t="shared" si="8"/>
        <v>417.60784014060255</v>
      </c>
      <c r="T44" s="158"/>
    </row>
    <row r="45" spans="1:20" customFormat="1" ht="15" customHeight="1" thickBot="1" x14ac:dyDescent="0.25">
      <c r="A45" s="63">
        <v>45</v>
      </c>
      <c r="B45" s="142"/>
      <c r="C45" s="120"/>
      <c r="D45" s="120"/>
      <c r="E45" s="122" t="s">
        <v>76</v>
      </c>
      <c r="F45" s="129"/>
      <c r="G45" s="129"/>
      <c r="H45" s="126"/>
      <c r="I45" s="196">
        <f t="shared" ref="I45:S45" si="9">I13-I25</f>
        <v>0</v>
      </c>
      <c r="J45" s="196">
        <f t="shared" si="9"/>
        <v>0</v>
      </c>
      <c r="K45" s="196">
        <f t="shared" si="9"/>
        <v>4.2857142857142776</v>
      </c>
      <c r="L45" s="196">
        <f t="shared" si="9"/>
        <v>8.5080928923292731</v>
      </c>
      <c r="M45" s="196">
        <f t="shared" si="9"/>
        <v>12.668071815102678</v>
      </c>
      <c r="N45" s="196">
        <f t="shared" si="9"/>
        <v>16.766573216849906</v>
      </c>
      <c r="O45" s="196">
        <f t="shared" si="9"/>
        <v>208.04505632364408</v>
      </c>
      <c r="P45" s="196">
        <f t="shared" si="9"/>
        <v>24.782764169817085</v>
      </c>
      <c r="Q45" s="196">
        <f t="shared" si="9"/>
        <v>28.702230709179389</v>
      </c>
      <c r="R45" s="196">
        <f t="shared" si="9"/>
        <v>32.563774097713633</v>
      </c>
      <c r="S45" s="196">
        <f t="shared" si="9"/>
        <v>36.368250342574981</v>
      </c>
      <c r="T45" s="158"/>
    </row>
    <row r="46" spans="1:20" s="79" customFormat="1" ht="15" customHeight="1" thickBot="1" x14ac:dyDescent="0.25">
      <c r="A46" s="63">
        <v>46</v>
      </c>
      <c r="B46" s="142"/>
      <c r="C46" s="120"/>
      <c r="D46" s="65" t="s">
        <v>505</v>
      </c>
      <c r="E46" s="65"/>
      <c r="F46" s="123"/>
      <c r="G46" s="123"/>
      <c r="H46" s="126"/>
      <c r="I46" s="200">
        <f>I14-I26</f>
        <v>0</v>
      </c>
      <c r="J46" s="200">
        <f t="shared" ref="J46:S46" si="10">J14-J26</f>
        <v>0</v>
      </c>
      <c r="K46" s="200">
        <f t="shared" si="10"/>
        <v>96.280788177339673</v>
      </c>
      <c r="L46" s="200">
        <f t="shared" si="10"/>
        <v>192.01885510446573</v>
      </c>
      <c r="M46" s="200">
        <f t="shared" si="10"/>
        <v>286.77893609017065</v>
      </c>
      <c r="N46" s="200">
        <f t="shared" si="10"/>
        <v>380.71684356191872</v>
      </c>
      <c r="O46" s="200">
        <f t="shared" si="10"/>
        <v>661.08110138702796</v>
      </c>
      <c r="P46" s="200">
        <f t="shared" si="10"/>
        <v>566.15797456909786</v>
      </c>
      <c r="Q46" s="200">
        <f t="shared" si="10"/>
        <v>657.67697607757509</v>
      </c>
      <c r="R46" s="200">
        <f t="shared" si="10"/>
        <v>748.40535986641862</v>
      </c>
      <c r="S46" s="200">
        <f t="shared" si="10"/>
        <v>839.60495187427478</v>
      </c>
      <c r="T46" s="158"/>
    </row>
    <row r="47" spans="1:20" customFormat="1" ht="15" customHeight="1" x14ac:dyDescent="0.2">
      <c r="A47" s="63">
        <v>47</v>
      </c>
      <c r="B47" s="142"/>
      <c r="C47" s="120"/>
      <c r="D47" s="120"/>
      <c r="E47" s="122" t="s">
        <v>247</v>
      </c>
      <c r="F47" s="129"/>
      <c r="G47" s="129"/>
      <c r="H47" s="126"/>
      <c r="I47" s="196">
        <f t="shared" ref="I47:S47" si="11">I15-I27</f>
        <v>0</v>
      </c>
      <c r="J47" s="196">
        <f t="shared" si="11"/>
        <v>0</v>
      </c>
      <c r="K47" s="196">
        <f t="shared" si="11"/>
        <v>0</v>
      </c>
      <c r="L47" s="196">
        <f t="shared" si="11"/>
        <v>0</v>
      </c>
      <c r="M47" s="196">
        <f t="shared" si="11"/>
        <v>0</v>
      </c>
      <c r="N47" s="196">
        <f t="shared" si="11"/>
        <v>0</v>
      </c>
      <c r="O47" s="196">
        <f t="shared" si="11"/>
        <v>0</v>
      </c>
      <c r="P47" s="196">
        <f t="shared" si="11"/>
        <v>0</v>
      </c>
      <c r="Q47" s="196">
        <f t="shared" si="11"/>
        <v>0</v>
      </c>
      <c r="R47" s="196">
        <f t="shared" si="11"/>
        <v>0</v>
      </c>
      <c r="S47" s="196">
        <f t="shared" si="11"/>
        <v>0</v>
      </c>
      <c r="T47" s="158"/>
    </row>
    <row r="48" spans="1:20" customFormat="1" ht="15" customHeight="1" thickBot="1" x14ac:dyDescent="0.25">
      <c r="A48" s="63">
        <v>48</v>
      </c>
      <c r="B48" s="142"/>
      <c r="C48" s="120"/>
      <c r="D48" s="120"/>
      <c r="E48" s="122" t="s">
        <v>60</v>
      </c>
      <c r="F48" s="129"/>
      <c r="G48" s="129"/>
      <c r="H48" s="126"/>
      <c r="I48" s="196">
        <f t="shared" ref="I48:S48" si="12">I16-I28</f>
        <v>0</v>
      </c>
      <c r="J48" s="196">
        <f t="shared" si="12"/>
        <v>0</v>
      </c>
      <c r="K48" s="196">
        <f t="shared" si="12"/>
        <v>0</v>
      </c>
      <c r="L48" s="196">
        <f t="shared" si="12"/>
        <v>0</v>
      </c>
      <c r="M48" s="196">
        <f t="shared" si="12"/>
        <v>0</v>
      </c>
      <c r="N48" s="196">
        <f t="shared" si="12"/>
        <v>0</v>
      </c>
      <c r="O48" s="196">
        <f t="shared" si="12"/>
        <v>0</v>
      </c>
      <c r="P48" s="196">
        <f t="shared" si="12"/>
        <v>0</v>
      </c>
      <c r="Q48" s="196">
        <f t="shared" si="12"/>
        <v>0</v>
      </c>
      <c r="R48" s="196">
        <f t="shared" si="12"/>
        <v>0</v>
      </c>
      <c r="S48" s="196">
        <f t="shared" si="12"/>
        <v>0</v>
      </c>
      <c r="T48" s="158"/>
    </row>
    <row r="49" spans="1:20" s="79" customFormat="1" ht="15" customHeight="1" thickBot="1" x14ac:dyDescent="0.25">
      <c r="A49" s="63">
        <v>49</v>
      </c>
      <c r="B49" s="142"/>
      <c r="C49" s="120"/>
      <c r="D49" s="65" t="s">
        <v>498</v>
      </c>
      <c r="E49" s="65"/>
      <c r="F49" s="123"/>
      <c r="G49" s="123"/>
      <c r="H49" s="126"/>
      <c r="I49" s="200">
        <f>I17-I29</f>
        <v>0</v>
      </c>
      <c r="J49" s="200">
        <f t="shared" ref="J49:S49" si="13">J17-J29</f>
        <v>0</v>
      </c>
      <c r="K49" s="200">
        <f t="shared" si="13"/>
        <v>0</v>
      </c>
      <c r="L49" s="200">
        <f t="shared" si="13"/>
        <v>0</v>
      </c>
      <c r="M49" s="200">
        <f t="shared" si="13"/>
        <v>0</v>
      </c>
      <c r="N49" s="200">
        <f t="shared" si="13"/>
        <v>0</v>
      </c>
      <c r="O49" s="200">
        <f t="shared" si="13"/>
        <v>0</v>
      </c>
      <c r="P49" s="200">
        <f t="shared" si="13"/>
        <v>0</v>
      </c>
      <c r="Q49" s="200">
        <f t="shared" si="13"/>
        <v>0</v>
      </c>
      <c r="R49" s="200">
        <f t="shared" si="13"/>
        <v>0</v>
      </c>
      <c r="S49" s="200">
        <f t="shared" si="13"/>
        <v>0</v>
      </c>
      <c r="T49" s="158"/>
    </row>
    <row r="50" spans="1:20" customFormat="1" ht="15" customHeight="1" thickBot="1" x14ac:dyDescent="0.25">
      <c r="A50" s="63">
        <v>50</v>
      </c>
      <c r="B50" s="142"/>
      <c r="C50" s="120"/>
      <c r="D50" s="140" t="s">
        <v>79</v>
      </c>
      <c r="E50" s="121"/>
      <c r="F50" s="129"/>
      <c r="G50" s="129"/>
      <c r="H50" s="126"/>
      <c r="I50" s="200">
        <f>I46+I49</f>
        <v>0</v>
      </c>
      <c r="J50" s="200">
        <f t="shared" ref="J50:S50" si="14">J46+J49</f>
        <v>0</v>
      </c>
      <c r="K50" s="200">
        <f t="shared" si="14"/>
        <v>96.280788177339673</v>
      </c>
      <c r="L50" s="200">
        <f t="shared" si="14"/>
        <v>192.01885510446573</v>
      </c>
      <c r="M50" s="200">
        <f t="shared" si="14"/>
        <v>286.77893609017065</v>
      </c>
      <c r="N50" s="200">
        <f t="shared" si="14"/>
        <v>380.71684356191872</v>
      </c>
      <c r="O50" s="200">
        <f t="shared" si="14"/>
        <v>661.08110138702796</v>
      </c>
      <c r="P50" s="200">
        <f t="shared" si="14"/>
        <v>566.15797456909786</v>
      </c>
      <c r="Q50" s="200">
        <f t="shared" si="14"/>
        <v>657.67697607757509</v>
      </c>
      <c r="R50" s="200">
        <f t="shared" si="14"/>
        <v>748.40535986641862</v>
      </c>
      <c r="S50" s="200">
        <f t="shared" si="14"/>
        <v>839.60495187427478</v>
      </c>
      <c r="T50" s="158"/>
    </row>
    <row r="51" spans="1:20" customFormat="1" x14ac:dyDescent="0.2">
      <c r="A51" s="23"/>
      <c r="B51" s="145"/>
      <c r="C51" s="130"/>
      <c r="D51" s="130"/>
      <c r="E51" s="130"/>
      <c r="F51" s="130"/>
      <c r="G51" s="130"/>
      <c r="H51" s="130"/>
      <c r="I51" s="130"/>
      <c r="J51" s="130"/>
      <c r="K51" s="130"/>
      <c r="L51" s="130"/>
      <c r="M51" s="130"/>
      <c r="N51" s="130"/>
      <c r="O51" s="130"/>
      <c r="P51" s="130"/>
      <c r="Q51" s="130"/>
      <c r="R51" s="130"/>
      <c r="S51" s="130"/>
      <c r="T51" s="161"/>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O65"/>
  <sheetViews>
    <sheetView showGridLines="0" view="pageBreakPreview" topLeftCell="A28" zoomScale="90" zoomScaleNormal="100" zoomScaleSheetLayoutView="90" workbookViewId="0">
      <selection activeCell="G39" sqref="G39:N64"/>
    </sheetView>
  </sheetViews>
  <sheetFormatPr defaultColWidth="9.140625" defaultRowHeight="12.75" x14ac:dyDescent="0.2"/>
  <cols>
    <col min="1" max="1" width="4.5703125" style="20" customWidth="1"/>
    <col min="2" max="2" width="3.140625" style="54" customWidth="1"/>
    <col min="3" max="3" width="8.140625" style="10" customWidth="1"/>
    <col min="4" max="4" width="27.5703125" style="11" customWidth="1"/>
    <col min="5" max="5" width="59.42578125" style="15" customWidth="1"/>
    <col min="6" max="6" width="7" style="15" customWidth="1"/>
    <col min="7" max="7" width="13.140625" style="10" customWidth="1"/>
    <col min="8" max="8" width="13.140625" style="16" customWidth="1"/>
    <col min="9" max="11" width="13.140625" style="10" customWidth="1"/>
    <col min="12" max="12" width="13.140625" style="290" customWidth="1"/>
    <col min="13" max="13" width="13.140625" style="71" customWidth="1"/>
    <col min="14" max="14" width="13.140625" style="17" customWidth="1"/>
    <col min="15" max="15" width="2.5703125" style="10" customWidth="1"/>
    <col min="16" max="16384" width="9.140625" style="10"/>
  </cols>
  <sheetData>
    <row r="1" spans="1:15" ht="15" customHeight="1" x14ac:dyDescent="0.2">
      <c r="A1" s="185"/>
      <c r="B1" s="32"/>
      <c r="C1" s="32"/>
      <c r="D1" s="32"/>
      <c r="E1" s="32"/>
      <c r="F1" s="32"/>
      <c r="G1" s="32"/>
      <c r="H1" s="32"/>
      <c r="I1" s="32"/>
      <c r="J1" s="41"/>
      <c r="K1" s="32"/>
      <c r="L1" s="32"/>
      <c r="M1" s="32"/>
      <c r="N1" s="32"/>
      <c r="O1" s="33"/>
    </row>
    <row r="2" spans="1:15" ht="18" customHeight="1" x14ac:dyDescent="0.3">
      <c r="A2" s="186"/>
      <c r="B2" s="94"/>
      <c r="C2" s="94"/>
      <c r="D2" s="94"/>
      <c r="E2" s="94"/>
      <c r="F2" s="94"/>
      <c r="G2" s="94"/>
      <c r="H2" s="94"/>
      <c r="I2" s="94"/>
      <c r="J2" s="45" t="s">
        <v>7</v>
      </c>
      <c r="K2" s="320" t="str">
        <f>IF(NOT(ISBLANK(CoverSheet!$C$8)),CoverSheet!$C$8,"")</f>
        <v>Alpine Energy Limited</v>
      </c>
      <c r="L2" s="320"/>
      <c r="M2" s="320"/>
      <c r="N2" s="320"/>
      <c r="O2" s="26"/>
    </row>
    <row r="3" spans="1:15" ht="18" customHeight="1" x14ac:dyDescent="0.25">
      <c r="A3" s="186"/>
      <c r="B3" s="94"/>
      <c r="C3" s="94"/>
      <c r="D3" s="94"/>
      <c r="E3" s="94"/>
      <c r="F3" s="94"/>
      <c r="G3" s="94"/>
      <c r="H3" s="94"/>
      <c r="I3" s="94"/>
      <c r="J3" s="45" t="s">
        <v>234</v>
      </c>
      <c r="K3" s="321" t="str">
        <f>IF(ISNUMBER(CoverSheet!$C$12),TEXT(CoverSheet!$C$12,"_([$-1409]d mmmm yyyy;_(@")&amp;" –"&amp;TEXT(DATE(YEAR(CoverSheet!$C$12)+10,MONTH(CoverSheet!$C$12),DAY(CoverSheet!$C$12)-1),"_([$-1409]d mmmm yyyy;_(@"),"")</f>
        <v xml:space="preserve"> 1 April 2021 – 31 March 2031</v>
      </c>
      <c r="L3" s="321"/>
      <c r="M3" s="321"/>
      <c r="N3" s="321"/>
      <c r="O3" s="26"/>
    </row>
    <row r="4" spans="1:15" ht="21" x14ac:dyDescent="0.35">
      <c r="A4" s="173" t="s">
        <v>443</v>
      </c>
      <c r="B4" s="90"/>
      <c r="C4" s="94"/>
      <c r="D4" s="94"/>
      <c r="E4" s="94"/>
      <c r="F4" s="94"/>
      <c r="G4" s="94"/>
      <c r="H4" s="94"/>
      <c r="I4" s="94"/>
      <c r="J4" s="94"/>
      <c r="K4" s="94"/>
      <c r="L4" s="172"/>
      <c r="M4" s="94"/>
      <c r="N4" s="94"/>
      <c r="O4" s="26"/>
    </row>
    <row r="5" spans="1:15" s="137" customFormat="1" ht="49.5" customHeight="1" x14ac:dyDescent="0.2">
      <c r="A5" s="317" t="s">
        <v>526</v>
      </c>
      <c r="B5" s="318"/>
      <c r="C5" s="318"/>
      <c r="D5" s="318"/>
      <c r="E5" s="318"/>
      <c r="F5" s="318"/>
      <c r="G5" s="318"/>
      <c r="H5" s="318"/>
      <c r="I5" s="318"/>
      <c r="J5" s="318"/>
      <c r="K5" s="318"/>
      <c r="L5" s="318"/>
      <c r="M5" s="318"/>
      <c r="N5" s="318"/>
      <c r="O5" s="131"/>
    </row>
    <row r="6" spans="1:15" ht="15" customHeight="1" x14ac:dyDescent="0.2">
      <c r="A6" s="187" t="s">
        <v>530</v>
      </c>
      <c r="B6" s="59"/>
      <c r="C6" s="59"/>
      <c r="D6" s="94"/>
      <c r="E6" s="94"/>
      <c r="F6" s="94"/>
      <c r="G6" s="94"/>
      <c r="H6" s="94"/>
      <c r="I6" s="94"/>
      <c r="J6" s="94"/>
      <c r="K6" s="94"/>
      <c r="L6" s="172"/>
      <c r="M6" s="94"/>
      <c r="N6" s="94"/>
      <c r="O6" s="26"/>
    </row>
    <row r="7" spans="1:15" ht="15.75" x14ac:dyDescent="0.25">
      <c r="A7" s="188">
        <v>7</v>
      </c>
      <c r="B7" s="117"/>
      <c r="C7" s="126"/>
      <c r="D7" s="126"/>
      <c r="E7" s="126"/>
      <c r="F7" s="126"/>
      <c r="G7" s="323" t="s">
        <v>499</v>
      </c>
      <c r="H7" s="323"/>
      <c r="I7" s="323"/>
      <c r="J7" s="323"/>
      <c r="K7" s="323"/>
      <c r="L7" s="323"/>
      <c r="M7" s="323"/>
      <c r="N7" s="323"/>
      <c r="O7" s="21"/>
    </row>
    <row r="8" spans="1:15" s="71" customFormat="1" ht="15.75" x14ac:dyDescent="0.25">
      <c r="A8" s="188">
        <v>8</v>
      </c>
      <c r="B8" s="117"/>
      <c r="C8" s="126"/>
      <c r="D8" s="126"/>
      <c r="E8" s="126"/>
      <c r="F8" s="126"/>
      <c r="G8" s="135"/>
      <c r="H8" s="135"/>
      <c r="I8" s="135"/>
      <c r="J8" s="135"/>
      <c r="K8" s="135"/>
      <c r="L8" s="292"/>
      <c r="M8" s="126"/>
      <c r="N8" s="324" t="s">
        <v>500</v>
      </c>
      <c r="O8" s="21"/>
    </row>
    <row r="9" spans="1:15" s="13" customFormat="1" ht="49.5" customHeight="1" x14ac:dyDescent="0.2">
      <c r="A9" s="188">
        <v>9</v>
      </c>
      <c r="B9" s="118"/>
      <c r="C9" s="163" t="s">
        <v>14</v>
      </c>
      <c r="D9" s="163" t="s">
        <v>2</v>
      </c>
      <c r="E9" s="163" t="s">
        <v>15</v>
      </c>
      <c r="F9" s="157" t="s">
        <v>68</v>
      </c>
      <c r="G9" s="296" t="s">
        <v>596</v>
      </c>
      <c r="H9" s="296" t="s">
        <v>597</v>
      </c>
      <c r="I9" s="296" t="s">
        <v>598</v>
      </c>
      <c r="J9" s="296" t="s">
        <v>599</v>
      </c>
      <c r="K9" s="296" t="s">
        <v>600</v>
      </c>
      <c r="L9" s="291" t="s">
        <v>595</v>
      </c>
      <c r="M9" s="157" t="s">
        <v>65</v>
      </c>
      <c r="N9" s="325"/>
      <c r="O9" s="30"/>
    </row>
    <row r="10" spans="1:15" ht="15" customHeight="1" x14ac:dyDescent="0.25">
      <c r="A10" s="188">
        <v>10</v>
      </c>
      <c r="B10" s="117"/>
      <c r="C10" s="122" t="s">
        <v>16</v>
      </c>
      <c r="D10" s="122" t="s">
        <v>253</v>
      </c>
      <c r="E10" s="122" t="s">
        <v>17</v>
      </c>
      <c r="F10" s="124" t="s">
        <v>18</v>
      </c>
      <c r="G10" s="206">
        <v>4.3E-3</v>
      </c>
      <c r="H10" s="206">
        <v>0</v>
      </c>
      <c r="I10" s="206">
        <v>0.26750000000000002</v>
      </c>
      <c r="J10" s="206">
        <v>0.38300000000000001</v>
      </c>
      <c r="K10" s="206">
        <v>0.34520000000000001</v>
      </c>
      <c r="L10" s="206"/>
      <c r="M10" s="182">
        <v>3</v>
      </c>
      <c r="N10" s="206">
        <v>5.0000000000000001E-3</v>
      </c>
      <c r="O10" s="21"/>
    </row>
    <row r="11" spans="1:15" ht="15" customHeight="1" x14ac:dyDescent="0.25">
      <c r="A11" s="188">
        <v>11</v>
      </c>
      <c r="B11" s="117"/>
      <c r="C11" s="122" t="s">
        <v>16</v>
      </c>
      <c r="D11" s="122" t="s">
        <v>253</v>
      </c>
      <c r="E11" s="122" t="s">
        <v>19</v>
      </c>
      <c r="F11" s="124" t="s">
        <v>18</v>
      </c>
      <c r="G11" s="206">
        <v>0.06</v>
      </c>
      <c r="H11" s="206">
        <v>0.19</v>
      </c>
      <c r="I11" s="206">
        <v>0.25</v>
      </c>
      <c r="J11" s="206">
        <v>0.23</v>
      </c>
      <c r="K11" s="206">
        <v>0.27</v>
      </c>
      <c r="L11" s="206"/>
      <c r="M11" s="182">
        <v>3</v>
      </c>
      <c r="N11" s="206">
        <v>0.03</v>
      </c>
      <c r="O11" s="21"/>
    </row>
    <row r="12" spans="1:15" ht="15" customHeight="1" x14ac:dyDescent="0.25">
      <c r="A12" s="188">
        <v>12</v>
      </c>
      <c r="B12" s="117"/>
      <c r="C12" s="122" t="s">
        <v>16</v>
      </c>
      <c r="D12" s="122" t="s">
        <v>253</v>
      </c>
      <c r="E12" s="122" t="s">
        <v>20</v>
      </c>
      <c r="F12" s="124" t="s">
        <v>18</v>
      </c>
      <c r="G12" s="297"/>
      <c r="H12" s="297"/>
      <c r="I12" s="297"/>
      <c r="J12" s="297"/>
      <c r="K12" s="297"/>
      <c r="L12" s="297"/>
      <c r="M12" s="298" t="s">
        <v>446</v>
      </c>
      <c r="N12" s="297"/>
      <c r="O12" s="21"/>
    </row>
    <row r="13" spans="1:15" ht="15" customHeight="1" x14ac:dyDescent="0.25">
      <c r="A13" s="188">
        <v>13</v>
      </c>
      <c r="B13" s="117"/>
      <c r="C13" s="122" t="s">
        <v>22</v>
      </c>
      <c r="D13" s="122" t="s">
        <v>254</v>
      </c>
      <c r="E13" s="122" t="s">
        <v>23</v>
      </c>
      <c r="F13" s="124" t="s">
        <v>24</v>
      </c>
      <c r="G13" s="206">
        <v>0</v>
      </c>
      <c r="H13" s="206">
        <v>2.23E-2</v>
      </c>
      <c r="I13" s="206">
        <v>0.3105</v>
      </c>
      <c r="J13" s="206">
        <v>0.28789999999999999</v>
      </c>
      <c r="K13" s="206">
        <v>0.37930000000000003</v>
      </c>
      <c r="L13" s="206"/>
      <c r="M13" s="182">
        <v>3</v>
      </c>
      <c r="N13" s="206">
        <v>0</v>
      </c>
      <c r="O13" s="21"/>
    </row>
    <row r="14" spans="1:15" ht="15" customHeight="1" x14ac:dyDescent="0.25">
      <c r="A14" s="188">
        <v>14</v>
      </c>
      <c r="B14" s="117"/>
      <c r="C14" s="122" t="s">
        <v>22</v>
      </c>
      <c r="D14" s="122" t="s">
        <v>254</v>
      </c>
      <c r="E14" s="122" t="s">
        <v>25</v>
      </c>
      <c r="F14" s="124" t="s">
        <v>24</v>
      </c>
      <c r="G14" s="297"/>
      <c r="H14" s="297"/>
      <c r="I14" s="297"/>
      <c r="J14" s="297"/>
      <c r="K14" s="297"/>
      <c r="L14" s="297"/>
      <c r="M14" s="297" t="s">
        <v>446</v>
      </c>
      <c r="N14" s="297"/>
      <c r="O14" s="21"/>
    </row>
    <row r="15" spans="1:15" ht="15" customHeight="1" x14ac:dyDescent="0.25">
      <c r="A15" s="188">
        <v>15</v>
      </c>
      <c r="B15" s="117"/>
      <c r="C15" s="122" t="s">
        <v>22</v>
      </c>
      <c r="D15" s="122" t="s">
        <v>255</v>
      </c>
      <c r="E15" s="122" t="s">
        <v>26</v>
      </c>
      <c r="F15" s="124" t="s">
        <v>24</v>
      </c>
      <c r="G15" s="206">
        <v>1E-3</v>
      </c>
      <c r="H15" s="206">
        <v>0</v>
      </c>
      <c r="I15" s="206">
        <v>3.2000000000000002E-3</v>
      </c>
      <c r="J15" s="206">
        <v>3.9300000000000002E-2</v>
      </c>
      <c r="K15" s="206">
        <v>0.95660000000000001</v>
      </c>
      <c r="L15" s="206"/>
      <c r="M15" s="182">
        <v>4</v>
      </c>
      <c r="N15" s="206">
        <v>0</v>
      </c>
      <c r="O15" s="21"/>
    </row>
    <row r="16" spans="1:15" ht="15" customHeight="1" x14ac:dyDescent="0.25">
      <c r="A16" s="188">
        <v>16</v>
      </c>
      <c r="B16" s="117"/>
      <c r="C16" s="122" t="s">
        <v>22</v>
      </c>
      <c r="D16" s="122" t="s">
        <v>255</v>
      </c>
      <c r="E16" s="122" t="s">
        <v>27</v>
      </c>
      <c r="F16" s="124" t="s">
        <v>24</v>
      </c>
      <c r="G16" s="297"/>
      <c r="H16" s="297"/>
      <c r="I16" s="297"/>
      <c r="J16" s="297"/>
      <c r="K16" s="297"/>
      <c r="L16" s="297"/>
      <c r="M16" s="297" t="s">
        <v>446</v>
      </c>
      <c r="N16" s="297"/>
      <c r="O16" s="21"/>
    </row>
    <row r="17" spans="1:15" ht="15" customHeight="1" x14ac:dyDescent="0.25">
      <c r="A17" s="188">
        <v>17</v>
      </c>
      <c r="B17" s="117"/>
      <c r="C17" s="122" t="s">
        <v>22</v>
      </c>
      <c r="D17" s="122" t="s">
        <v>255</v>
      </c>
      <c r="E17" s="122" t="s">
        <v>28</v>
      </c>
      <c r="F17" s="124" t="s">
        <v>24</v>
      </c>
      <c r="G17" s="297"/>
      <c r="H17" s="297"/>
      <c r="I17" s="297"/>
      <c r="J17" s="297"/>
      <c r="K17" s="297"/>
      <c r="L17" s="297"/>
      <c r="M17" s="297" t="s">
        <v>446</v>
      </c>
      <c r="N17" s="297"/>
      <c r="O17" s="21"/>
    </row>
    <row r="18" spans="1:15" ht="15" customHeight="1" x14ac:dyDescent="0.25">
      <c r="A18" s="188">
        <v>18</v>
      </c>
      <c r="B18" s="117"/>
      <c r="C18" s="122" t="s">
        <v>22</v>
      </c>
      <c r="D18" s="122" t="s">
        <v>255</v>
      </c>
      <c r="E18" s="122" t="s">
        <v>29</v>
      </c>
      <c r="F18" s="124" t="s">
        <v>24</v>
      </c>
      <c r="G18" s="297"/>
      <c r="H18" s="297"/>
      <c r="I18" s="297"/>
      <c r="J18" s="297"/>
      <c r="K18" s="297"/>
      <c r="L18" s="297"/>
      <c r="M18" s="297" t="s">
        <v>446</v>
      </c>
      <c r="N18" s="297"/>
      <c r="O18" s="21"/>
    </row>
    <row r="19" spans="1:15" ht="15" customHeight="1" x14ac:dyDescent="0.25">
      <c r="A19" s="188">
        <v>19</v>
      </c>
      <c r="B19" s="117"/>
      <c r="C19" s="122" t="s">
        <v>22</v>
      </c>
      <c r="D19" s="122" t="s">
        <v>255</v>
      </c>
      <c r="E19" s="122" t="s">
        <v>30</v>
      </c>
      <c r="F19" s="124" t="s">
        <v>24</v>
      </c>
      <c r="G19" s="297"/>
      <c r="H19" s="297"/>
      <c r="I19" s="297"/>
      <c r="J19" s="297"/>
      <c r="K19" s="297"/>
      <c r="L19" s="297"/>
      <c r="M19" s="297" t="s">
        <v>446</v>
      </c>
      <c r="N19" s="297"/>
      <c r="O19" s="21"/>
    </row>
    <row r="20" spans="1:15" ht="15" customHeight="1" x14ac:dyDescent="0.25">
      <c r="A20" s="188">
        <v>20</v>
      </c>
      <c r="B20" s="117"/>
      <c r="C20" s="122" t="s">
        <v>22</v>
      </c>
      <c r="D20" s="122" t="s">
        <v>255</v>
      </c>
      <c r="E20" s="122" t="s">
        <v>31</v>
      </c>
      <c r="F20" s="124" t="s">
        <v>24</v>
      </c>
      <c r="G20" s="297"/>
      <c r="H20" s="297"/>
      <c r="I20" s="297"/>
      <c r="J20" s="297"/>
      <c r="K20" s="297"/>
      <c r="L20" s="297"/>
      <c r="M20" s="297" t="s">
        <v>446</v>
      </c>
      <c r="N20" s="297"/>
      <c r="O20" s="21"/>
    </row>
    <row r="21" spans="1:15" ht="15" customHeight="1" x14ac:dyDescent="0.25">
      <c r="A21" s="188">
        <v>21</v>
      </c>
      <c r="B21" s="117"/>
      <c r="C21" s="122" t="s">
        <v>22</v>
      </c>
      <c r="D21" s="122" t="s">
        <v>255</v>
      </c>
      <c r="E21" s="122" t="s">
        <v>32</v>
      </c>
      <c r="F21" s="124" t="s">
        <v>24</v>
      </c>
      <c r="G21" s="297"/>
      <c r="H21" s="297"/>
      <c r="I21" s="297"/>
      <c r="J21" s="297"/>
      <c r="K21" s="297"/>
      <c r="L21" s="297"/>
      <c r="M21" s="297" t="s">
        <v>446</v>
      </c>
      <c r="N21" s="297"/>
      <c r="O21" s="21"/>
    </row>
    <row r="22" spans="1:15" ht="15" customHeight="1" x14ac:dyDescent="0.25">
      <c r="A22" s="188">
        <v>22</v>
      </c>
      <c r="B22" s="117"/>
      <c r="C22" s="122" t="s">
        <v>22</v>
      </c>
      <c r="D22" s="122" t="s">
        <v>255</v>
      </c>
      <c r="E22" s="122" t="s">
        <v>33</v>
      </c>
      <c r="F22" s="124" t="s">
        <v>24</v>
      </c>
      <c r="G22" s="297"/>
      <c r="H22" s="297"/>
      <c r="I22" s="297"/>
      <c r="J22" s="297"/>
      <c r="K22" s="297"/>
      <c r="L22" s="297"/>
      <c r="M22" s="297" t="s">
        <v>446</v>
      </c>
      <c r="N22" s="297"/>
      <c r="O22" s="21"/>
    </row>
    <row r="23" spans="1:15" ht="15" customHeight="1" x14ac:dyDescent="0.25">
      <c r="A23" s="188">
        <v>23</v>
      </c>
      <c r="B23" s="117"/>
      <c r="C23" s="122" t="s">
        <v>22</v>
      </c>
      <c r="D23" s="122" t="s">
        <v>255</v>
      </c>
      <c r="E23" s="122" t="s">
        <v>34</v>
      </c>
      <c r="F23" s="124" t="s">
        <v>24</v>
      </c>
      <c r="G23" s="297"/>
      <c r="H23" s="297"/>
      <c r="I23" s="297"/>
      <c r="J23" s="297"/>
      <c r="K23" s="297"/>
      <c r="L23" s="297"/>
      <c r="M23" s="297" t="s">
        <v>446</v>
      </c>
      <c r="N23" s="297"/>
      <c r="O23" s="21"/>
    </row>
    <row r="24" spans="1:15" ht="15" customHeight="1" x14ac:dyDescent="0.25">
      <c r="A24" s="188">
        <v>24</v>
      </c>
      <c r="B24" s="117"/>
      <c r="C24" s="122" t="s">
        <v>22</v>
      </c>
      <c r="D24" s="122" t="s">
        <v>256</v>
      </c>
      <c r="E24" s="122" t="s">
        <v>35</v>
      </c>
      <c r="F24" s="124" t="s">
        <v>18</v>
      </c>
      <c r="G24" s="206"/>
      <c r="H24" s="206">
        <v>0</v>
      </c>
      <c r="I24" s="206">
        <v>0.16</v>
      </c>
      <c r="J24" s="206">
        <v>0.32</v>
      </c>
      <c r="K24" s="206">
        <v>0.52</v>
      </c>
      <c r="L24" s="206"/>
      <c r="M24" s="182">
        <v>3</v>
      </c>
      <c r="N24" s="206">
        <v>0</v>
      </c>
      <c r="O24" s="21"/>
    </row>
    <row r="25" spans="1:15" ht="15" customHeight="1" x14ac:dyDescent="0.25">
      <c r="A25" s="188">
        <v>25</v>
      </c>
      <c r="B25" s="117"/>
      <c r="C25" s="122" t="s">
        <v>22</v>
      </c>
      <c r="D25" s="122" t="s">
        <v>256</v>
      </c>
      <c r="E25" s="122" t="s">
        <v>36</v>
      </c>
      <c r="F25" s="124" t="s">
        <v>18</v>
      </c>
      <c r="G25" s="297"/>
      <c r="H25" s="297"/>
      <c r="I25" s="297"/>
      <c r="J25" s="297"/>
      <c r="K25" s="297"/>
      <c r="L25" s="297"/>
      <c r="M25" s="297" t="s">
        <v>446</v>
      </c>
      <c r="N25" s="297"/>
      <c r="O25" s="21"/>
    </row>
    <row r="26" spans="1:15" ht="15" customHeight="1" x14ac:dyDescent="0.25">
      <c r="A26" s="188">
        <v>26</v>
      </c>
      <c r="B26" s="117"/>
      <c r="C26" s="122" t="s">
        <v>22</v>
      </c>
      <c r="D26" s="122" t="s">
        <v>257</v>
      </c>
      <c r="E26" s="122" t="s">
        <v>258</v>
      </c>
      <c r="F26" s="124" t="s">
        <v>18</v>
      </c>
      <c r="G26" s="206"/>
      <c r="H26" s="206"/>
      <c r="I26" s="206"/>
      <c r="J26" s="206"/>
      <c r="K26" s="206">
        <v>1</v>
      </c>
      <c r="L26" s="206"/>
      <c r="M26" s="182">
        <v>4</v>
      </c>
      <c r="N26" s="206">
        <v>0</v>
      </c>
      <c r="O26" s="21"/>
    </row>
    <row r="27" spans="1:15" ht="15" customHeight="1" x14ac:dyDescent="0.25">
      <c r="A27" s="188">
        <v>27</v>
      </c>
      <c r="B27" s="117"/>
      <c r="C27" s="122" t="s">
        <v>22</v>
      </c>
      <c r="D27" s="122" t="s">
        <v>257</v>
      </c>
      <c r="E27" s="122" t="s">
        <v>259</v>
      </c>
      <c r="F27" s="124" t="s">
        <v>18</v>
      </c>
      <c r="G27" s="206">
        <v>0.05</v>
      </c>
      <c r="H27" s="206">
        <v>0.05</v>
      </c>
      <c r="I27" s="206">
        <v>0.16</v>
      </c>
      <c r="J27" s="206">
        <v>0.16</v>
      </c>
      <c r="K27" s="206">
        <v>0.57999999999999996</v>
      </c>
      <c r="L27" s="206"/>
      <c r="M27" s="182">
        <v>4</v>
      </c>
      <c r="N27" s="206">
        <v>0.05</v>
      </c>
      <c r="O27" s="21"/>
    </row>
    <row r="28" spans="1:15" ht="15" customHeight="1" x14ac:dyDescent="0.25">
      <c r="A28" s="188">
        <v>28</v>
      </c>
      <c r="B28" s="117"/>
      <c r="C28" s="122" t="s">
        <v>22</v>
      </c>
      <c r="D28" s="122" t="s">
        <v>257</v>
      </c>
      <c r="E28" s="122" t="s">
        <v>260</v>
      </c>
      <c r="F28" s="124" t="s">
        <v>18</v>
      </c>
      <c r="G28" s="206"/>
      <c r="H28" s="206"/>
      <c r="I28" s="206"/>
      <c r="J28" s="206"/>
      <c r="K28" s="206">
        <v>1</v>
      </c>
      <c r="L28" s="206"/>
      <c r="M28" s="182">
        <v>4</v>
      </c>
      <c r="N28" s="206">
        <v>0</v>
      </c>
      <c r="O28" s="21"/>
    </row>
    <row r="29" spans="1:15" ht="15" customHeight="1" x14ac:dyDescent="0.25">
      <c r="A29" s="188">
        <v>29</v>
      </c>
      <c r="B29" s="117"/>
      <c r="C29" s="122" t="s">
        <v>22</v>
      </c>
      <c r="D29" s="122" t="s">
        <v>257</v>
      </c>
      <c r="E29" s="122" t="s">
        <v>261</v>
      </c>
      <c r="F29" s="124" t="s">
        <v>18</v>
      </c>
      <c r="G29" s="206">
        <v>0.08</v>
      </c>
      <c r="H29" s="206">
        <v>0.24</v>
      </c>
      <c r="I29" s="206">
        <v>0.14000000000000001</v>
      </c>
      <c r="J29" s="206">
        <v>0.06</v>
      </c>
      <c r="K29" s="206">
        <v>0.48</v>
      </c>
      <c r="L29" s="206"/>
      <c r="M29" s="182">
        <v>3</v>
      </c>
      <c r="N29" s="206">
        <v>0.05</v>
      </c>
      <c r="O29" s="21"/>
    </row>
    <row r="30" spans="1:15" ht="15" customHeight="1" x14ac:dyDescent="0.25">
      <c r="A30" s="188">
        <v>30</v>
      </c>
      <c r="B30" s="117"/>
      <c r="C30" s="122" t="s">
        <v>22</v>
      </c>
      <c r="D30" s="122" t="s">
        <v>257</v>
      </c>
      <c r="E30" s="122" t="s">
        <v>37</v>
      </c>
      <c r="F30" s="124" t="s">
        <v>18</v>
      </c>
      <c r="G30" s="206"/>
      <c r="H30" s="206"/>
      <c r="I30" s="206"/>
      <c r="J30" s="206"/>
      <c r="K30" s="206">
        <v>1</v>
      </c>
      <c r="L30" s="206"/>
      <c r="M30" s="299">
        <v>4</v>
      </c>
      <c r="N30" s="206">
        <v>0</v>
      </c>
      <c r="O30" s="21"/>
    </row>
    <row r="31" spans="1:15" ht="15" customHeight="1" x14ac:dyDescent="0.25">
      <c r="A31" s="188">
        <v>31</v>
      </c>
      <c r="B31" s="117"/>
      <c r="C31" s="122" t="s">
        <v>22</v>
      </c>
      <c r="D31" s="122" t="s">
        <v>257</v>
      </c>
      <c r="E31" s="122" t="s">
        <v>262</v>
      </c>
      <c r="F31" s="124" t="s">
        <v>18</v>
      </c>
      <c r="G31" s="297"/>
      <c r="H31" s="297"/>
      <c r="I31" s="297"/>
      <c r="J31" s="297"/>
      <c r="K31" s="297"/>
      <c r="L31" s="297"/>
      <c r="M31" s="297" t="s">
        <v>446</v>
      </c>
      <c r="N31" s="297"/>
      <c r="O31" s="21"/>
    </row>
    <row r="32" spans="1:15" ht="15" customHeight="1" x14ac:dyDescent="0.25">
      <c r="A32" s="188">
        <v>32</v>
      </c>
      <c r="B32" s="117"/>
      <c r="C32" s="122" t="s">
        <v>22</v>
      </c>
      <c r="D32" s="122" t="s">
        <v>257</v>
      </c>
      <c r="E32" s="122" t="s">
        <v>263</v>
      </c>
      <c r="F32" s="124" t="s">
        <v>18</v>
      </c>
      <c r="G32" s="206"/>
      <c r="H32" s="206"/>
      <c r="I32" s="206"/>
      <c r="J32" s="206"/>
      <c r="K32" s="206">
        <v>1</v>
      </c>
      <c r="L32" s="206"/>
      <c r="M32" s="182">
        <v>4</v>
      </c>
      <c r="N32" s="206">
        <v>0</v>
      </c>
      <c r="O32" s="21"/>
    </row>
    <row r="33" spans="1:15" ht="15" customHeight="1" x14ac:dyDescent="0.25">
      <c r="A33" s="188">
        <v>33</v>
      </c>
      <c r="B33" s="117"/>
      <c r="C33" s="122" t="s">
        <v>22</v>
      </c>
      <c r="D33" s="122" t="s">
        <v>257</v>
      </c>
      <c r="E33" s="122" t="s">
        <v>264</v>
      </c>
      <c r="F33" s="124" t="s">
        <v>18</v>
      </c>
      <c r="G33" s="206">
        <v>4.82E-2</v>
      </c>
      <c r="H33" s="206"/>
      <c r="I33" s="206">
        <v>4.2200000000000001E-2</v>
      </c>
      <c r="J33" s="206">
        <v>0.1928</v>
      </c>
      <c r="K33" s="206">
        <v>0.71679999999999999</v>
      </c>
      <c r="L33" s="206"/>
      <c r="M33" s="182">
        <v>3</v>
      </c>
      <c r="N33" s="206">
        <v>0.05</v>
      </c>
      <c r="O33" s="21"/>
    </row>
    <row r="34" spans="1:15" ht="15" customHeight="1" x14ac:dyDescent="0.25">
      <c r="A34" s="188">
        <v>34</v>
      </c>
      <c r="B34" s="117"/>
      <c r="C34" s="122" t="s">
        <v>22</v>
      </c>
      <c r="D34" s="122" t="s">
        <v>257</v>
      </c>
      <c r="E34" s="122" t="s">
        <v>265</v>
      </c>
      <c r="F34" s="124" t="s">
        <v>18</v>
      </c>
      <c r="G34" s="206"/>
      <c r="H34" s="206"/>
      <c r="I34" s="206"/>
      <c r="J34" s="206">
        <v>0.375</v>
      </c>
      <c r="K34" s="206">
        <v>0.625</v>
      </c>
      <c r="L34" s="206"/>
      <c r="M34" s="182">
        <v>3</v>
      </c>
      <c r="N34" s="206">
        <v>0</v>
      </c>
      <c r="O34" s="21"/>
    </row>
    <row r="35" spans="1:15" s="88" customFormat="1" ht="15" customHeight="1" x14ac:dyDescent="0.25">
      <c r="A35" s="188">
        <v>35</v>
      </c>
      <c r="B35" s="117"/>
      <c r="C35" s="122"/>
      <c r="D35" s="122"/>
      <c r="E35" s="122"/>
      <c r="F35" s="165"/>
      <c r="G35" s="122"/>
      <c r="H35" s="122"/>
      <c r="I35" s="165"/>
      <c r="J35" s="122"/>
      <c r="K35" s="122"/>
      <c r="L35" s="122"/>
      <c r="M35" s="165"/>
      <c r="N35" s="165"/>
      <c r="O35" s="21"/>
    </row>
    <row r="36" spans="1:15" s="88" customFormat="1" ht="12.75" customHeight="1" x14ac:dyDescent="0.2">
      <c r="A36" s="188">
        <v>36</v>
      </c>
      <c r="B36" s="142"/>
      <c r="C36" s="126"/>
      <c r="D36" s="126"/>
      <c r="E36" s="126"/>
      <c r="F36" s="126"/>
      <c r="G36" s="323" t="s">
        <v>499</v>
      </c>
      <c r="H36" s="323"/>
      <c r="I36" s="323"/>
      <c r="J36" s="323"/>
      <c r="K36" s="323"/>
      <c r="L36" s="323"/>
      <c r="M36" s="323"/>
      <c r="N36" s="323"/>
      <c r="O36" s="21"/>
    </row>
    <row r="37" spans="1:15" s="88" customFormat="1" ht="12.75" customHeight="1" x14ac:dyDescent="0.2">
      <c r="A37" s="188">
        <v>37</v>
      </c>
      <c r="B37" s="142"/>
      <c r="C37" s="126"/>
      <c r="D37" s="126"/>
      <c r="E37" s="126"/>
      <c r="F37" s="126"/>
      <c r="G37" s="135"/>
      <c r="H37" s="135"/>
      <c r="I37" s="135"/>
      <c r="J37" s="135"/>
      <c r="K37" s="135"/>
      <c r="L37" s="292"/>
      <c r="M37" s="126"/>
      <c r="N37" s="324" t="s">
        <v>500</v>
      </c>
      <c r="O37" s="21"/>
    </row>
    <row r="38" spans="1:15" s="13" customFormat="1" ht="54" customHeight="1" x14ac:dyDescent="0.2">
      <c r="A38" s="188">
        <v>38</v>
      </c>
      <c r="B38" s="162"/>
      <c r="C38" s="163" t="s">
        <v>14</v>
      </c>
      <c r="D38" s="164" t="s">
        <v>2</v>
      </c>
      <c r="E38" s="164" t="s">
        <v>15</v>
      </c>
      <c r="F38" s="157" t="s">
        <v>68</v>
      </c>
      <c r="G38" s="296" t="s">
        <v>596</v>
      </c>
      <c r="H38" s="296" t="s">
        <v>597</v>
      </c>
      <c r="I38" s="296" t="s">
        <v>598</v>
      </c>
      <c r="J38" s="296" t="s">
        <v>599</v>
      </c>
      <c r="K38" s="296" t="s">
        <v>600</v>
      </c>
      <c r="L38" s="291" t="s">
        <v>595</v>
      </c>
      <c r="M38" s="157" t="s">
        <v>65</v>
      </c>
      <c r="N38" s="325"/>
      <c r="O38" s="30"/>
    </row>
    <row r="39" spans="1:15" ht="15" customHeight="1" x14ac:dyDescent="0.2">
      <c r="A39" s="188">
        <v>39</v>
      </c>
      <c r="B39" s="142"/>
      <c r="C39" s="122" t="s">
        <v>22</v>
      </c>
      <c r="D39" s="122" t="s">
        <v>490</v>
      </c>
      <c r="E39" s="122" t="s">
        <v>266</v>
      </c>
      <c r="F39" s="124" t="s">
        <v>18</v>
      </c>
      <c r="G39" s="206"/>
      <c r="H39" s="206"/>
      <c r="I39" s="206">
        <v>0.26919999999999999</v>
      </c>
      <c r="J39" s="206">
        <v>7.6899999999999996E-2</v>
      </c>
      <c r="K39" s="206">
        <v>0.65390000000000004</v>
      </c>
      <c r="L39" s="206"/>
      <c r="M39" s="182">
        <v>4</v>
      </c>
      <c r="N39" s="206">
        <v>0.04</v>
      </c>
      <c r="O39" s="21"/>
    </row>
    <row r="40" spans="1:15" ht="15" customHeight="1" x14ac:dyDescent="0.2">
      <c r="A40" s="188">
        <v>40</v>
      </c>
      <c r="B40" s="142"/>
      <c r="C40" s="122" t="s">
        <v>22</v>
      </c>
      <c r="D40" s="122" t="s">
        <v>267</v>
      </c>
      <c r="E40" s="122" t="s">
        <v>38</v>
      </c>
      <c r="F40" s="124" t="s">
        <v>24</v>
      </c>
      <c r="G40" s="206">
        <v>0.01</v>
      </c>
      <c r="H40" s="206">
        <v>0.35</v>
      </c>
      <c r="I40" s="206">
        <v>0.23</v>
      </c>
      <c r="J40" s="206">
        <v>0.13</v>
      </c>
      <c r="K40" s="206">
        <v>0.28000000000000003</v>
      </c>
      <c r="L40" s="206"/>
      <c r="M40" s="182">
        <v>3</v>
      </c>
      <c r="N40" s="206">
        <v>0.02</v>
      </c>
      <c r="O40" s="21"/>
    </row>
    <row r="41" spans="1:15" ht="15" customHeight="1" x14ac:dyDescent="0.2">
      <c r="A41" s="188">
        <v>41</v>
      </c>
      <c r="B41" s="142"/>
      <c r="C41" s="122" t="s">
        <v>22</v>
      </c>
      <c r="D41" s="122" t="s">
        <v>267</v>
      </c>
      <c r="E41" s="122" t="s">
        <v>39</v>
      </c>
      <c r="F41" s="124" t="s">
        <v>24</v>
      </c>
      <c r="G41" s="297"/>
      <c r="H41" s="297"/>
      <c r="I41" s="297"/>
      <c r="J41" s="297"/>
      <c r="K41" s="297"/>
      <c r="L41" s="297"/>
      <c r="M41" s="297" t="s">
        <v>446</v>
      </c>
      <c r="N41" s="297"/>
      <c r="O41" s="21"/>
    </row>
    <row r="42" spans="1:15" ht="15" customHeight="1" x14ac:dyDescent="0.2">
      <c r="A42" s="188">
        <v>42</v>
      </c>
      <c r="B42" s="142"/>
      <c r="C42" s="122" t="s">
        <v>22</v>
      </c>
      <c r="D42" s="122" t="s">
        <v>267</v>
      </c>
      <c r="E42" s="122" t="s">
        <v>268</v>
      </c>
      <c r="F42" s="124" t="s">
        <v>24</v>
      </c>
      <c r="G42" s="206"/>
      <c r="H42" s="206">
        <v>1</v>
      </c>
      <c r="I42" s="206"/>
      <c r="J42" s="206"/>
      <c r="K42" s="206"/>
      <c r="L42" s="206"/>
      <c r="M42" s="182">
        <v>3</v>
      </c>
      <c r="N42" s="206">
        <v>0</v>
      </c>
      <c r="O42" s="21"/>
    </row>
    <row r="43" spans="1:15" ht="15" customHeight="1" x14ac:dyDescent="0.2">
      <c r="A43" s="188">
        <v>43</v>
      </c>
      <c r="B43" s="142"/>
      <c r="C43" s="122" t="s">
        <v>22</v>
      </c>
      <c r="D43" s="122" t="s">
        <v>269</v>
      </c>
      <c r="E43" s="122" t="s">
        <v>40</v>
      </c>
      <c r="F43" s="124" t="s">
        <v>24</v>
      </c>
      <c r="G43" s="206">
        <v>2.8E-3</v>
      </c>
      <c r="H43" s="206">
        <v>3.5999999999999999E-3</v>
      </c>
      <c r="I43" s="206">
        <v>1.3899999999999999E-2</v>
      </c>
      <c r="J43" s="206">
        <v>5.4899999999999997E-2</v>
      </c>
      <c r="K43" s="206">
        <v>0.92479999999999996</v>
      </c>
      <c r="L43" s="206"/>
      <c r="M43" s="182">
        <v>3</v>
      </c>
      <c r="N43" s="206">
        <v>5.0000000000000001E-3</v>
      </c>
      <c r="O43" s="21"/>
    </row>
    <row r="44" spans="1:15" ht="15" customHeight="1" x14ac:dyDescent="0.2">
      <c r="A44" s="188">
        <v>44</v>
      </c>
      <c r="B44" s="142"/>
      <c r="C44" s="122" t="s">
        <v>22</v>
      </c>
      <c r="D44" s="122" t="s">
        <v>269</v>
      </c>
      <c r="E44" s="122" t="s">
        <v>41</v>
      </c>
      <c r="F44" s="124" t="s">
        <v>24</v>
      </c>
      <c r="G44" s="206">
        <v>0</v>
      </c>
      <c r="H44" s="206">
        <v>0</v>
      </c>
      <c r="I44" s="206">
        <v>4.0000000000000002E-4</v>
      </c>
      <c r="J44" s="206">
        <v>0.7742</v>
      </c>
      <c r="K44" s="206">
        <v>0.22539999999999999</v>
      </c>
      <c r="L44" s="206"/>
      <c r="M44" s="182">
        <v>3</v>
      </c>
      <c r="N44" s="206">
        <v>0</v>
      </c>
      <c r="O44" s="21"/>
    </row>
    <row r="45" spans="1:15" ht="15" customHeight="1" x14ac:dyDescent="0.2">
      <c r="A45" s="188">
        <v>45</v>
      </c>
      <c r="B45" s="142"/>
      <c r="C45" s="122" t="s">
        <v>22</v>
      </c>
      <c r="D45" s="122" t="s">
        <v>269</v>
      </c>
      <c r="E45" s="122" t="s">
        <v>42</v>
      </c>
      <c r="F45" s="124" t="s">
        <v>24</v>
      </c>
      <c r="G45" s="297"/>
      <c r="H45" s="297"/>
      <c r="I45" s="297"/>
      <c r="J45" s="297"/>
      <c r="K45" s="297"/>
      <c r="L45" s="297"/>
      <c r="M45" s="297" t="s">
        <v>446</v>
      </c>
      <c r="N45" s="297"/>
      <c r="O45" s="21"/>
    </row>
    <row r="46" spans="1:15" ht="15" customHeight="1" x14ac:dyDescent="0.2">
      <c r="A46" s="188">
        <v>46</v>
      </c>
      <c r="B46" s="142"/>
      <c r="C46" s="143" t="s">
        <v>22</v>
      </c>
      <c r="D46" s="143" t="s">
        <v>270</v>
      </c>
      <c r="E46" s="122" t="s">
        <v>271</v>
      </c>
      <c r="F46" s="124" t="s">
        <v>18</v>
      </c>
      <c r="G46" s="206"/>
      <c r="H46" s="206"/>
      <c r="I46" s="206">
        <v>9.0899999999999995E-2</v>
      </c>
      <c r="J46" s="206">
        <v>0.36359999999999998</v>
      </c>
      <c r="K46" s="206">
        <v>0.54549999999999998</v>
      </c>
      <c r="L46" s="206"/>
      <c r="M46" s="182">
        <v>3</v>
      </c>
      <c r="N46" s="206">
        <v>0</v>
      </c>
      <c r="O46" s="21"/>
    </row>
    <row r="47" spans="1:15" ht="15" customHeight="1" x14ac:dyDescent="0.2">
      <c r="A47" s="188">
        <v>47</v>
      </c>
      <c r="B47" s="142"/>
      <c r="C47" s="143" t="s">
        <v>22</v>
      </c>
      <c r="D47" s="143" t="s">
        <v>270</v>
      </c>
      <c r="E47" s="122" t="s">
        <v>272</v>
      </c>
      <c r="F47" s="124" t="s">
        <v>18</v>
      </c>
      <c r="G47" s="297"/>
      <c r="H47" s="297"/>
      <c r="I47" s="297"/>
      <c r="J47" s="297"/>
      <c r="K47" s="297"/>
      <c r="L47" s="297"/>
      <c r="M47" s="297" t="s">
        <v>446</v>
      </c>
      <c r="N47" s="297"/>
      <c r="O47" s="21"/>
    </row>
    <row r="48" spans="1:15" ht="15" customHeight="1" x14ac:dyDescent="0.2">
      <c r="A48" s="188">
        <v>48</v>
      </c>
      <c r="B48" s="142"/>
      <c r="C48" s="143" t="s">
        <v>22</v>
      </c>
      <c r="D48" s="143" t="s">
        <v>270</v>
      </c>
      <c r="E48" s="136" t="s">
        <v>273</v>
      </c>
      <c r="F48" s="124" t="s">
        <v>18</v>
      </c>
      <c r="G48" s="206">
        <v>0.14000000000000001</v>
      </c>
      <c r="H48" s="206">
        <v>5.5E-2</v>
      </c>
      <c r="I48" s="206">
        <v>5.1999999999999998E-2</v>
      </c>
      <c r="J48" s="206">
        <v>0.14000000000000001</v>
      </c>
      <c r="K48" s="206">
        <v>0.61299999999999999</v>
      </c>
      <c r="L48" s="206"/>
      <c r="M48" s="182">
        <v>2</v>
      </c>
      <c r="N48" s="206">
        <v>0.05</v>
      </c>
      <c r="O48" s="21"/>
    </row>
    <row r="49" spans="1:15" ht="15" customHeight="1" x14ac:dyDescent="0.2">
      <c r="A49" s="188">
        <v>49</v>
      </c>
      <c r="B49" s="142"/>
      <c r="C49" s="143" t="s">
        <v>22</v>
      </c>
      <c r="D49" s="143" t="s">
        <v>270</v>
      </c>
      <c r="E49" s="128" t="s">
        <v>274</v>
      </c>
      <c r="F49" s="124" t="s">
        <v>18</v>
      </c>
      <c r="G49" s="206">
        <v>0</v>
      </c>
      <c r="H49" s="206">
        <v>0</v>
      </c>
      <c r="I49" s="206">
        <v>0.18</v>
      </c>
      <c r="J49" s="206">
        <v>0.27</v>
      </c>
      <c r="K49" s="206">
        <v>0.55000000000000004</v>
      </c>
      <c r="L49" s="206"/>
      <c r="M49" s="182">
        <v>3</v>
      </c>
      <c r="N49" s="206">
        <v>0</v>
      </c>
      <c r="O49" s="21"/>
    </row>
    <row r="50" spans="1:15" ht="15" customHeight="1" x14ac:dyDescent="0.2">
      <c r="A50" s="188">
        <v>50</v>
      </c>
      <c r="B50" s="142"/>
      <c r="C50" s="122" t="s">
        <v>22</v>
      </c>
      <c r="D50" s="122" t="s">
        <v>270</v>
      </c>
      <c r="E50" s="122" t="s">
        <v>43</v>
      </c>
      <c r="F50" s="124" t="s">
        <v>18</v>
      </c>
      <c r="G50" s="206">
        <v>1.89E-2</v>
      </c>
      <c r="H50" s="206">
        <v>0.20050000000000001</v>
      </c>
      <c r="I50" s="206">
        <v>0.23580000000000001</v>
      </c>
      <c r="J50" s="206">
        <v>0.15329999999999999</v>
      </c>
      <c r="K50" s="206">
        <v>0.39150000000000001</v>
      </c>
      <c r="L50" s="206"/>
      <c r="M50" s="182">
        <v>3</v>
      </c>
      <c r="N50" s="206">
        <v>0.02</v>
      </c>
      <c r="O50" s="21"/>
    </row>
    <row r="51" spans="1:15" ht="15" customHeight="1" x14ac:dyDescent="0.2">
      <c r="A51" s="188">
        <v>51</v>
      </c>
      <c r="B51" s="142"/>
      <c r="C51" s="122" t="s">
        <v>22</v>
      </c>
      <c r="D51" s="122" t="s">
        <v>275</v>
      </c>
      <c r="E51" s="122" t="s">
        <v>44</v>
      </c>
      <c r="F51" s="124" t="s">
        <v>18</v>
      </c>
      <c r="G51" s="206">
        <v>8.8999999999999999E-3</v>
      </c>
      <c r="H51" s="206">
        <v>0.31330000000000002</v>
      </c>
      <c r="I51" s="206">
        <v>0.21929999999999999</v>
      </c>
      <c r="J51" s="206">
        <v>0.27079999999999999</v>
      </c>
      <c r="K51" s="206">
        <v>0.18770000000000001</v>
      </c>
      <c r="L51" s="206"/>
      <c r="M51" s="182">
        <v>3</v>
      </c>
      <c r="N51" s="206">
        <v>0.01</v>
      </c>
      <c r="O51" s="21"/>
    </row>
    <row r="52" spans="1:15" ht="15" customHeight="1" x14ac:dyDescent="0.2">
      <c r="A52" s="188">
        <v>52</v>
      </c>
      <c r="B52" s="142"/>
      <c r="C52" s="122" t="s">
        <v>22</v>
      </c>
      <c r="D52" s="122" t="s">
        <v>275</v>
      </c>
      <c r="E52" s="122" t="s">
        <v>45</v>
      </c>
      <c r="F52" s="124" t="s">
        <v>18</v>
      </c>
      <c r="G52" s="206">
        <v>3.8E-3</v>
      </c>
      <c r="H52" s="206">
        <v>0.12230000000000001</v>
      </c>
      <c r="I52" s="206">
        <v>0.218</v>
      </c>
      <c r="J52" s="206">
        <v>0.37819999999999998</v>
      </c>
      <c r="K52" s="206">
        <v>0.2777</v>
      </c>
      <c r="L52" s="206"/>
      <c r="M52" s="182">
        <v>3</v>
      </c>
      <c r="N52" s="206">
        <v>0.01</v>
      </c>
      <c r="O52" s="21"/>
    </row>
    <row r="53" spans="1:15" ht="15" customHeight="1" x14ac:dyDescent="0.2">
      <c r="A53" s="188">
        <v>53</v>
      </c>
      <c r="B53" s="142"/>
      <c r="C53" s="122" t="s">
        <v>22</v>
      </c>
      <c r="D53" s="122" t="s">
        <v>276</v>
      </c>
      <c r="E53" s="122" t="s">
        <v>13</v>
      </c>
      <c r="F53" s="124" t="s">
        <v>18</v>
      </c>
      <c r="G53" s="206"/>
      <c r="H53" s="206"/>
      <c r="I53" s="206"/>
      <c r="J53" s="206">
        <v>0.1176</v>
      </c>
      <c r="K53" s="206">
        <v>0.88239999999999996</v>
      </c>
      <c r="L53" s="206"/>
      <c r="M53" s="182">
        <v>4</v>
      </c>
      <c r="N53" s="206">
        <v>0</v>
      </c>
      <c r="O53" s="21"/>
    </row>
    <row r="54" spans="1:15" ht="15" customHeight="1" x14ac:dyDescent="0.2">
      <c r="A54" s="188">
        <v>54</v>
      </c>
      <c r="B54" s="142"/>
      <c r="C54" s="122" t="s">
        <v>22</v>
      </c>
      <c r="D54" s="122" t="s">
        <v>277</v>
      </c>
      <c r="E54" s="122" t="s">
        <v>46</v>
      </c>
      <c r="F54" s="124" t="s">
        <v>18</v>
      </c>
      <c r="G54" s="297"/>
      <c r="H54" s="297"/>
      <c r="I54" s="297"/>
      <c r="J54" s="297"/>
      <c r="K54" s="297"/>
      <c r="L54" s="297"/>
      <c r="M54" s="297" t="s">
        <v>446</v>
      </c>
      <c r="N54" s="297"/>
      <c r="O54" s="21"/>
    </row>
    <row r="55" spans="1:15" ht="15" customHeight="1" x14ac:dyDescent="0.2">
      <c r="A55" s="188">
        <v>55</v>
      </c>
      <c r="B55" s="142"/>
      <c r="C55" s="122" t="s">
        <v>47</v>
      </c>
      <c r="D55" s="122" t="s">
        <v>278</v>
      </c>
      <c r="E55" s="122" t="s">
        <v>279</v>
      </c>
      <c r="F55" s="124" t="s">
        <v>24</v>
      </c>
      <c r="G55" s="303">
        <v>0.23089999999999999</v>
      </c>
      <c r="H55" s="303">
        <v>8.8099999999999998E-2</v>
      </c>
      <c r="I55" s="303">
        <v>0.44429999999999997</v>
      </c>
      <c r="J55" s="303">
        <v>0.19639999999999999</v>
      </c>
      <c r="K55" s="303">
        <v>4.0300000000000002E-2</v>
      </c>
      <c r="L55" s="206"/>
      <c r="M55" s="182">
        <v>2</v>
      </c>
      <c r="N55" s="206">
        <v>0.02</v>
      </c>
      <c r="O55" s="21"/>
    </row>
    <row r="56" spans="1:15" ht="15" customHeight="1" x14ac:dyDescent="0.2">
      <c r="A56" s="188">
        <v>56</v>
      </c>
      <c r="B56" s="142"/>
      <c r="C56" s="122" t="s">
        <v>47</v>
      </c>
      <c r="D56" s="122" t="s">
        <v>280</v>
      </c>
      <c r="E56" s="122" t="s">
        <v>281</v>
      </c>
      <c r="F56" s="124" t="s">
        <v>24</v>
      </c>
      <c r="G56" s="206">
        <v>1E-3</v>
      </c>
      <c r="H56" s="206">
        <v>3.0700000000000002E-2</v>
      </c>
      <c r="I56" s="206">
        <v>0.19620000000000001</v>
      </c>
      <c r="J56" s="206">
        <v>0.45369999999999999</v>
      </c>
      <c r="K56" s="206">
        <v>0.31840000000000002</v>
      </c>
      <c r="L56" s="206"/>
      <c r="M56" s="182">
        <v>2</v>
      </c>
      <c r="N56" s="206">
        <v>0.01</v>
      </c>
      <c r="O56" s="21"/>
    </row>
    <row r="57" spans="1:15" ht="15" customHeight="1" x14ac:dyDescent="0.2">
      <c r="A57" s="188">
        <v>57</v>
      </c>
      <c r="B57" s="142"/>
      <c r="C57" s="122" t="s">
        <v>47</v>
      </c>
      <c r="D57" s="122" t="s">
        <v>282</v>
      </c>
      <c r="E57" s="122" t="s">
        <v>283</v>
      </c>
      <c r="F57" s="124" t="s">
        <v>24</v>
      </c>
      <c r="G57" s="297"/>
      <c r="H57" s="297"/>
      <c r="I57" s="297"/>
      <c r="J57" s="297"/>
      <c r="K57" s="297"/>
      <c r="L57" s="297"/>
      <c r="M57" s="297" t="s">
        <v>446</v>
      </c>
      <c r="N57" s="297"/>
      <c r="O57" s="21"/>
    </row>
    <row r="58" spans="1:15" ht="15" customHeight="1" x14ac:dyDescent="0.2">
      <c r="A58" s="188">
        <v>58</v>
      </c>
      <c r="B58" s="142"/>
      <c r="C58" s="122" t="s">
        <v>47</v>
      </c>
      <c r="D58" s="122" t="s">
        <v>48</v>
      </c>
      <c r="E58" s="122" t="s">
        <v>484</v>
      </c>
      <c r="F58" s="124" t="s">
        <v>18</v>
      </c>
      <c r="G58" s="297"/>
      <c r="H58" s="297"/>
      <c r="I58" s="297"/>
      <c r="J58" s="297"/>
      <c r="K58" s="297"/>
      <c r="L58" s="297"/>
      <c r="M58" s="297" t="s">
        <v>446</v>
      </c>
      <c r="N58" s="297"/>
      <c r="O58" s="21"/>
    </row>
    <row r="59" spans="1:15" ht="15" customHeight="1" x14ac:dyDescent="0.2">
      <c r="A59" s="188">
        <v>59</v>
      </c>
      <c r="B59" s="142"/>
      <c r="C59" s="143" t="s">
        <v>16</v>
      </c>
      <c r="D59" s="143" t="s">
        <v>49</v>
      </c>
      <c r="E59" s="128" t="s">
        <v>50</v>
      </c>
      <c r="F59" s="124" t="s">
        <v>18</v>
      </c>
      <c r="G59" s="206">
        <v>0.02</v>
      </c>
      <c r="H59" s="206">
        <v>0</v>
      </c>
      <c r="I59" s="206">
        <v>7.0000000000000007E-2</v>
      </c>
      <c r="J59" s="206">
        <v>0.5</v>
      </c>
      <c r="K59" s="206">
        <v>0.41</v>
      </c>
      <c r="L59" s="206"/>
      <c r="M59" s="182">
        <v>4</v>
      </c>
      <c r="N59" s="206">
        <v>0.02</v>
      </c>
      <c r="O59" s="21"/>
    </row>
    <row r="60" spans="1:15" ht="15" customHeight="1" x14ac:dyDescent="0.2">
      <c r="A60" s="188">
        <v>60</v>
      </c>
      <c r="B60" s="142"/>
      <c r="C60" s="143" t="s">
        <v>16</v>
      </c>
      <c r="D60" s="143" t="s">
        <v>51</v>
      </c>
      <c r="E60" s="122" t="s">
        <v>454</v>
      </c>
      <c r="F60" s="124" t="s">
        <v>286</v>
      </c>
      <c r="G60" s="303">
        <v>0.17469999999999999</v>
      </c>
      <c r="H60" s="303">
        <v>0.13250000000000001</v>
      </c>
      <c r="I60" s="303">
        <v>7.8299999999999995E-2</v>
      </c>
      <c r="J60" s="303">
        <v>4.2200000000000001E-2</v>
      </c>
      <c r="K60" s="303">
        <v>0.57230000000000003</v>
      </c>
      <c r="L60" s="206"/>
      <c r="M60" s="182">
        <v>2</v>
      </c>
      <c r="N60" s="206">
        <v>0.05</v>
      </c>
      <c r="O60" s="21"/>
    </row>
    <row r="61" spans="1:15" ht="15" customHeight="1" x14ac:dyDescent="0.2">
      <c r="A61" s="188">
        <v>61</v>
      </c>
      <c r="B61" s="142"/>
      <c r="C61" s="122" t="s">
        <v>16</v>
      </c>
      <c r="D61" s="122" t="s">
        <v>284</v>
      </c>
      <c r="E61" s="122" t="s">
        <v>21</v>
      </c>
      <c r="F61" s="165" t="s">
        <v>18</v>
      </c>
      <c r="G61" s="206"/>
      <c r="H61" s="206"/>
      <c r="I61" s="206"/>
      <c r="J61" s="206">
        <v>0.47060000000000002</v>
      </c>
      <c r="K61" s="206">
        <v>0.52939999999999998</v>
      </c>
      <c r="L61" s="206"/>
      <c r="M61" s="182">
        <v>3</v>
      </c>
      <c r="N61" s="206">
        <v>0</v>
      </c>
      <c r="O61" s="21"/>
    </row>
    <row r="62" spans="1:15" ht="15" customHeight="1" x14ac:dyDescent="0.2">
      <c r="A62" s="188">
        <v>62</v>
      </c>
      <c r="B62" s="142"/>
      <c r="C62" s="122" t="s">
        <v>16</v>
      </c>
      <c r="D62" s="122" t="s">
        <v>285</v>
      </c>
      <c r="E62" s="122" t="s">
        <v>54</v>
      </c>
      <c r="F62" s="124" t="s">
        <v>286</v>
      </c>
      <c r="G62" s="206"/>
      <c r="H62" s="206">
        <v>0.13500000000000001</v>
      </c>
      <c r="I62" s="206">
        <v>0.14499999999999999</v>
      </c>
      <c r="J62" s="206">
        <v>0.13</v>
      </c>
      <c r="K62" s="206">
        <v>0.59</v>
      </c>
      <c r="L62" s="206"/>
      <c r="M62" s="182">
        <v>3</v>
      </c>
      <c r="N62" s="206">
        <v>0.16</v>
      </c>
      <c r="O62" s="21"/>
    </row>
    <row r="63" spans="1:15" ht="15" customHeight="1" x14ac:dyDescent="0.2">
      <c r="A63" s="188">
        <v>63</v>
      </c>
      <c r="B63" s="142"/>
      <c r="C63" s="122" t="s">
        <v>16</v>
      </c>
      <c r="D63" s="122" t="s">
        <v>285</v>
      </c>
      <c r="E63" s="122" t="s">
        <v>55</v>
      </c>
      <c r="F63" s="165" t="s">
        <v>18</v>
      </c>
      <c r="G63" s="206"/>
      <c r="H63" s="206"/>
      <c r="I63" s="206"/>
      <c r="J63" s="206"/>
      <c r="K63" s="206"/>
      <c r="L63" s="206"/>
      <c r="M63" s="182" t="s">
        <v>446</v>
      </c>
      <c r="N63" s="206"/>
      <c r="O63" s="21"/>
    </row>
    <row r="64" spans="1:15" ht="15" customHeight="1" x14ac:dyDescent="0.2">
      <c r="A64" s="188">
        <v>64</v>
      </c>
      <c r="B64" s="142"/>
      <c r="C64" s="122" t="s">
        <v>16</v>
      </c>
      <c r="D64" s="122" t="s">
        <v>52</v>
      </c>
      <c r="E64" s="122" t="s">
        <v>53</v>
      </c>
      <c r="F64" s="124" t="s">
        <v>24</v>
      </c>
      <c r="G64" s="206"/>
      <c r="H64" s="206"/>
      <c r="I64" s="206"/>
      <c r="J64" s="206"/>
      <c r="K64" s="206">
        <v>1</v>
      </c>
      <c r="L64" s="206"/>
      <c r="M64" s="182">
        <v>4</v>
      </c>
      <c r="N64" s="206">
        <v>0</v>
      </c>
      <c r="O64" s="21"/>
    </row>
    <row r="65" spans="1:15" x14ac:dyDescent="0.2">
      <c r="A65" s="189"/>
      <c r="B65" s="57"/>
      <c r="C65" s="24"/>
      <c r="D65" s="24"/>
      <c r="E65" s="24"/>
      <c r="F65" s="24"/>
      <c r="G65" s="24"/>
      <c r="H65" s="24"/>
      <c r="I65" s="24"/>
      <c r="J65" s="24"/>
      <c r="K65" s="24"/>
      <c r="L65" s="24"/>
      <c r="M65" s="24"/>
      <c r="N65" s="24"/>
      <c r="O65" s="25"/>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35" stopIfTrue="1">
      <formula>SUM($G$10:$K$10)=0%</formula>
    </cfRule>
    <cfRule type="expression" dxfId="42" priority="236" stopIfTrue="1">
      <formula>SUM($G$10:$K$10)&lt;&gt;100%</formula>
    </cfRule>
  </conditionalFormatting>
  <conditionalFormatting sqref="G11:L11">
    <cfRule type="expression" priority="239" stopIfTrue="1">
      <formula>SUM($G$11:$K$11)=0%</formula>
    </cfRule>
    <cfRule type="expression" dxfId="41" priority="240" stopIfTrue="1">
      <formula>SUM($G$11:$K$11)&lt;&gt;100%</formula>
    </cfRule>
  </conditionalFormatting>
  <conditionalFormatting sqref="G12:L12">
    <cfRule type="expression" priority="243" stopIfTrue="1">
      <formula>SUM($G$12:$K$12)=0%</formula>
    </cfRule>
    <cfRule type="expression" dxfId="40" priority="244" stopIfTrue="1">
      <formula>SUM($G$12:$K$12)&lt;&gt;100%</formula>
    </cfRule>
  </conditionalFormatting>
  <conditionalFormatting sqref="G13:L13">
    <cfRule type="expression" priority="247" stopIfTrue="1">
      <formula>SUM($G$13:$K$13)=0%</formula>
    </cfRule>
    <cfRule type="expression" dxfId="39" priority="248" stopIfTrue="1">
      <formula>SUM($G$13:$K$13)&lt;&gt;100%</formula>
    </cfRule>
  </conditionalFormatting>
  <conditionalFormatting sqref="G24:L24">
    <cfRule type="expression" priority="291" stopIfTrue="1">
      <formula>SUM($G$24:$K$24)=0%</formula>
    </cfRule>
    <cfRule type="expression" dxfId="38" priority="292" stopIfTrue="1">
      <formula>SUM($G$24:$K$24)&lt;&gt;100%</formula>
    </cfRule>
  </conditionalFormatting>
  <conditionalFormatting sqref="G26:L26">
    <cfRule type="expression" priority="299" stopIfTrue="1">
      <formula>SUM($G$26:$K$26)=0%</formula>
    </cfRule>
    <cfRule type="expression" dxfId="37" priority="300" stopIfTrue="1">
      <formula>SUM($G$26:$K$26)&lt;&gt;100%</formula>
    </cfRule>
  </conditionalFormatting>
  <conditionalFormatting sqref="G27:L27">
    <cfRule type="expression" priority="303" stopIfTrue="1">
      <formula>SUM($G$27:$K$27)=0%</formula>
    </cfRule>
    <cfRule type="expression" dxfId="36" priority="304" stopIfTrue="1">
      <formula>SUM($G$27:$K$27)&lt;&gt;100%</formula>
    </cfRule>
  </conditionalFormatting>
  <conditionalFormatting sqref="G28:L28">
    <cfRule type="expression" priority="307" stopIfTrue="1">
      <formula>SUM($G$28:$K$28)=0%</formula>
    </cfRule>
    <cfRule type="expression" dxfId="35" priority="308" stopIfTrue="1">
      <formula>SUM($G$28:$K$28)&lt;&gt;100%</formula>
    </cfRule>
  </conditionalFormatting>
  <conditionalFormatting sqref="G29:L29">
    <cfRule type="expression" priority="311" stopIfTrue="1">
      <formula>SUM($G$29:$K$29)=0%</formula>
    </cfRule>
    <cfRule type="expression" dxfId="34" priority="312" stopIfTrue="1">
      <formula>SUM($G$29:$K$29)&lt;&gt;100%</formula>
    </cfRule>
  </conditionalFormatting>
  <conditionalFormatting sqref="G32:L32">
    <cfRule type="expression" priority="323" stopIfTrue="1">
      <formula>SUM($G$32:$K$32)=0%</formula>
    </cfRule>
    <cfRule type="expression" dxfId="33" priority="324" stopIfTrue="1">
      <formula>SUM($G$32:$K$32)&lt;&gt;100%</formula>
    </cfRule>
  </conditionalFormatting>
  <conditionalFormatting sqref="G33:L33">
    <cfRule type="expression" priority="327" stopIfTrue="1">
      <formula>SUM($G$33:$K$33)=0%</formula>
    </cfRule>
    <cfRule type="expression" dxfId="32" priority="328" stopIfTrue="1">
      <formula>SUM($G$33:$K$33)&lt;&gt;100%</formula>
    </cfRule>
  </conditionalFormatting>
  <conditionalFormatting sqref="G34:L34">
    <cfRule type="expression" priority="331" stopIfTrue="1">
      <formula>SUM($G$34:$K$34)=0%</formula>
    </cfRule>
    <cfRule type="expression" dxfId="31" priority="332" stopIfTrue="1">
      <formula>SUM($G$34:$K$34)&lt;&gt;100%</formula>
    </cfRule>
  </conditionalFormatting>
  <conditionalFormatting sqref="G39:L39">
    <cfRule type="expression" priority="335" stopIfTrue="1">
      <formula>SUM($G$39:$K$39)=0%</formula>
    </cfRule>
    <cfRule type="expression" dxfId="30" priority="336" stopIfTrue="1">
      <formula>SUM($G$39:$K$39)&lt;&gt;100%</formula>
    </cfRule>
  </conditionalFormatting>
  <conditionalFormatting sqref="G40:L40">
    <cfRule type="expression" priority="339" stopIfTrue="1">
      <formula>SUM($G$40:$K$40)=0%</formula>
    </cfRule>
    <cfRule type="expression" dxfId="29" priority="340" stopIfTrue="1">
      <formula>SUM($G$40:$K$40)&lt;&gt;100%</formula>
    </cfRule>
  </conditionalFormatting>
  <conditionalFormatting sqref="G42:L42">
    <cfRule type="expression" priority="347" stopIfTrue="1">
      <formula>SUM($G$42:$K$42)=0%</formula>
    </cfRule>
    <cfRule type="expression" dxfId="28" priority="348" stopIfTrue="1">
      <formula>SUM($G$42:$K$42)&lt;&gt;100%</formula>
    </cfRule>
  </conditionalFormatting>
  <conditionalFormatting sqref="G43:L43">
    <cfRule type="expression" priority="351" stopIfTrue="1">
      <formula>SUM($G$43:$K$43)=0%</formula>
    </cfRule>
    <cfRule type="expression" dxfId="27" priority="352" stopIfTrue="1">
      <formula>SUM($G$43:$K$43)&lt;&gt;100%</formula>
    </cfRule>
  </conditionalFormatting>
  <conditionalFormatting sqref="G44:L44">
    <cfRule type="expression" priority="355" stopIfTrue="1">
      <formula>SUM($G$44:$K$44)=0%</formula>
    </cfRule>
    <cfRule type="expression" dxfId="26" priority="356" stopIfTrue="1">
      <formula>SUM($G$44:$K$44)&lt;&gt;100%</formula>
    </cfRule>
  </conditionalFormatting>
  <conditionalFormatting sqref="G46:L46">
    <cfRule type="expression" priority="363" stopIfTrue="1">
      <formula>SUM($G$46:$K$46)=0%</formula>
    </cfRule>
    <cfRule type="expression" dxfId="25" priority="364" stopIfTrue="1">
      <formula>SUM($G$46:$K$46)&lt;&gt;100%</formula>
    </cfRule>
  </conditionalFormatting>
  <conditionalFormatting sqref="G48:L48">
    <cfRule type="expression" priority="371" stopIfTrue="1">
      <formula>SUM($G$48:$K$48)=0%</formula>
    </cfRule>
    <cfRule type="expression" dxfId="24" priority="372" stopIfTrue="1">
      <formula>SUM($G$48:$K$48)&lt;&gt;100%</formula>
    </cfRule>
  </conditionalFormatting>
  <conditionalFormatting sqref="G49:L49">
    <cfRule type="expression" priority="375" stopIfTrue="1">
      <formula>SUM($G$49:$K$49)=0%</formula>
    </cfRule>
    <cfRule type="expression" dxfId="23" priority="376" stopIfTrue="1">
      <formula>SUM($G$49:$K$49)&lt;&gt;100%</formula>
    </cfRule>
  </conditionalFormatting>
  <conditionalFormatting sqref="G50:L50">
    <cfRule type="expression" priority="379" stopIfTrue="1">
      <formula>SUM($G$50:$K$50)=0%</formula>
    </cfRule>
    <cfRule type="expression" dxfId="22" priority="380" stopIfTrue="1">
      <formula>SUM($G$50:$K$50)&lt;&gt;100%</formula>
    </cfRule>
  </conditionalFormatting>
  <conditionalFormatting sqref="G51:L51">
    <cfRule type="expression" priority="383" stopIfTrue="1">
      <formula>SUM($G$51:$K$51)=0%</formula>
    </cfRule>
    <cfRule type="expression" dxfId="21" priority="384" stopIfTrue="1">
      <formula>SUM($G$51:$K$51)&lt;&gt;100%</formula>
    </cfRule>
  </conditionalFormatting>
  <conditionalFormatting sqref="G52:L52">
    <cfRule type="expression" priority="387" stopIfTrue="1">
      <formula>SUM($G$52:$K$52)=0%</formula>
    </cfRule>
    <cfRule type="expression" dxfId="20" priority="388" stopIfTrue="1">
      <formula>SUM($G$52:$K$52)&lt;&gt;100%</formula>
    </cfRule>
  </conditionalFormatting>
  <conditionalFormatting sqref="G53:L53">
    <cfRule type="expression" priority="391" stopIfTrue="1">
      <formula>SUM($G$53:$K$53)=0%</formula>
    </cfRule>
    <cfRule type="expression" dxfId="19" priority="392" stopIfTrue="1">
      <formula>SUM($G$53:$K$53)&lt;&gt;100%</formula>
    </cfRule>
  </conditionalFormatting>
  <conditionalFormatting sqref="G55:L55">
    <cfRule type="expression" priority="399" stopIfTrue="1">
      <formula>SUM($G$55:$K$55)=0%</formula>
    </cfRule>
    <cfRule type="expression" dxfId="18" priority="400" stopIfTrue="1">
      <formula>SUM($G$55:$K$55)&lt;&gt;100%</formula>
    </cfRule>
  </conditionalFormatting>
  <conditionalFormatting sqref="G56:L56">
    <cfRule type="expression" priority="403" stopIfTrue="1">
      <formula>SUM($G$56:$K$56)=0%</formula>
    </cfRule>
    <cfRule type="expression" dxfId="17" priority="404" stopIfTrue="1">
      <formula>SUM($G$56:$K$56)&lt;&gt;100%</formula>
    </cfRule>
  </conditionalFormatting>
  <conditionalFormatting sqref="G59:L59">
    <cfRule type="expression" priority="415" stopIfTrue="1">
      <formula>SUM($G$59:$K$59)=0%</formula>
    </cfRule>
    <cfRule type="expression" dxfId="16" priority="416" stopIfTrue="1">
      <formula>SUM($G$59:$K$59)&lt;&gt;100%</formula>
    </cfRule>
  </conditionalFormatting>
  <conditionalFormatting sqref="G60:L60">
    <cfRule type="expression" priority="419" stopIfTrue="1">
      <formula>SUM($G$60:$K$60)=0%</formula>
    </cfRule>
    <cfRule type="expression" dxfId="15" priority="420" stopIfTrue="1">
      <formula>SUM($G$60:$K$60)&lt;&gt;100%</formula>
    </cfRule>
  </conditionalFormatting>
  <conditionalFormatting sqref="G61:L61">
    <cfRule type="expression" priority="423" stopIfTrue="1">
      <formula>SUM($G$61:$K$61)=0%</formula>
    </cfRule>
    <cfRule type="expression" dxfId="14" priority="424" stopIfTrue="1">
      <formula>SUM($G$61:$K$61)&lt;&gt;100%</formula>
    </cfRule>
  </conditionalFormatting>
  <conditionalFormatting sqref="G62:L62">
    <cfRule type="expression" priority="427" stopIfTrue="1">
      <formula>SUM($G$62:$K$62)=0%</formula>
    </cfRule>
    <cfRule type="expression" dxfId="13" priority="428" stopIfTrue="1">
      <formula>SUM($G$62:$K$62)&lt;&gt;100%</formula>
    </cfRule>
  </conditionalFormatting>
  <conditionalFormatting sqref="G63:L63">
    <cfRule type="expression" priority="431" stopIfTrue="1">
      <formula>SUM($G$63:$K$63)=0%</formula>
    </cfRule>
    <cfRule type="expression" dxfId="12" priority="432" stopIfTrue="1">
      <formula>SUM($G$63:$K$63)&lt;&gt;100%</formula>
    </cfRule>
  </conditionalFormatting>
  <conditionalFormatting sqref="G64:L64">
    <cfRule type="expression" priority="435" stopIfTrue="1">
      <formula>SUM($G$64:$K$64)=0%</formula>
    </cfRule>
    <cfRule type="expression" dxfId="11" priority="436" stopIfTrue="1">
      <formula>SUM($G$64:$K$64)&lt;&gt;100%</formula>
    </cfRule>
  </conditionalFormatting>
  <conditionalFormatting sqref="G14:N14">
    <cfRule type="expression" priority="29" stopIfTrue="1">
      <formula>SUM($G$12:$K$12)=0%</formula>
    </cfRule>
    <cfRule type="expression" dxfId="10" priority="30" stopIfTrue="1">
      <formula>SUM($G$12:$K$12)&lt;&gt;100%</formula>
    </cfRule>
  </conditionalFormatting>
  <conditionalFormatting sqref="G16:N23">
    <cfRule type="expression" priority="27" stopIfTrue="1">
      <formula>SUM($G$12:$K$12)=0%</formula>
    </cfRule>
    <cfRule type="expression" dxfId="9" priority="28" stopIfTrue="1">
      <formula>SUM($G$12:$K$12)&lt;&gt;100%</formula>
    </cfRule>
  </conditionalFormatting>
  <conditionalFormatting sqref="G25:N25">
    <cfRule type="expression" priority="25" stopIfTrue="1">
      <formula>SUM($G$12:$K$12)=0%</formula>
    </cfRule>
    <cfRule type="expression" dxfId="8" priority="26" stopIfTrue="1">
      <formula>SUM($G$12:$K$12)&lt;&gt;100%</formula>
    </cfRule>
  </conditionalFormatting>
  <conditionalFormatting sqref="G54:N54">
    <cfRule type="expression" priority="23" stopIfTrue="1">
      <formula>SUM($G$12:$K$12)=0%</formula>
    </cfRule>
    <cfRule type="expression" dxfId="7" priority="24" stopIfTrue="1">
      <formula>SUM($G$12:$K$12)&lt;&gt;100%</formula>
    </cfRule>
  </conditionalFormatting>
  <conditionalFormatting sqref="G57:N58">
    <cfRule type="expression" priority="21" stopIfTrue="1">
      <formula>SUM($G$12:$K$12)=0%</formula>
    </cfRule>
    <cfRule type="expression" dxfId="6" priority="22" stopIfTrue="1">
      <formula>SUM($G$12:$K$12)&lt;&gt;100%</formula>
    </cfRule>
  </conditionalFormatting>
  <conditionalFormatting sqref="G41:N41">
    <cfRule type="expression" priority="19" stopIfTrue="1">
      <formula>SUM($G$12:$K$12)=0%</formula>
    </cfRule>
    <cfRule type="expression" dxfId="5" priority="20" stopIfTrue="1">
      <formula>SUM($G$12:$K$12)&lt;&gt;100%</formula>
    </cfRule>
  </conditionalFormatting>
  <conditionalFormatting sqref="G45:N45">
    <cfRule type="expression" priority="17" stopIfTrue="1">
      <formula>SUM($G$12:$K$12)=0%</formula>
    </cfRule>
    <cfRule type="expression" dxfId="4" priority="18" stopIfTrue="1">
      <formula>SUM($G$12:$K$12)&lt;&gt;100%</formula>
    </cfRule>
  </conditionalFormatting>
  <conditionalFormatting sqref="G47:N47">
    <cfRule type="expression" priority="15" stopIfTrue="1">
      <formula>SUM($G$12:$K$12)=0%</formula>
    </cfRule>
    <cfRule type="expression" dxfId="3" priority="16" stopIfTrue="1">
      <formula>SUM($G$12:$K$12)&lt;&gt;100%</formula>
    </cfRule>
  </conditionalFormatting>
  <conditionalFormatting sqref="G31:N31">
    <cfRule type="expression" priority="13" stopIfTrue="1">
      <formula>SUM($G$12:$K$12)=0%</formula>
    </cfRule>
    <cfRule type="expression" dxfId="2" priority="14" stopIfTrue="1">
      <formula>SUM($G$12:$K$12)&lt;&gt;100%</formula>
    </cfRule>
  </conditionalFormatting>
  <conditionalFormatting sqref="G15:L15 N15">
    <cfRule type="expression" priority="11" stopIfTrue="1">
      <formula>SUM($G$13:$K$13)=0%</formula>
    </cfRule>
    <cfRule type="expression" dxfId="1" priority="12" stopIfTrue="1">
      <formula>SUM($G$13:$K$13)&lt;&gt;100%</formula>
    </cfRule>
  </conditionalFormatting>
  <conditionalFormatting sqref="G30:N30">
    <cfRule type="expression" priority="1" stopIfTrue="1">
      <formula>SUM($G$28:$K$28)=0%</formula>
    </cfRule>
    <cfRule type="expression" dxfId="0" priority="2" stopIfTrue="1">
      <formula>SUM($G$28:$K$28)&lt;&gt;100%</formula>
    </cfRule>
  </conditionalFormatting>
  <dataValidations count="2">
    <dataValidation operator="lessThanOrEqual" allowBlank="1" showInputMessage="1" showErrorMessage="1" sqref="N10:N34"/>
    <dataValidation type="list" allowBlank="1" showInputMessage="1" showErrorMessage="1" prompt="Please select from available drop-down options" sqref="M39:M64 M10:M3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BreakPreview" zoomScale="72" zoomScaleNormal="100" zoomScaleSheetLayoutView="72" workbookViewId="0">
      <selection activeCell="K9" sqref="K9:N28"/>
    </sheetView>
  </sheetViews>
  <sheetFormatPr defaultColWidth="9.140625" defaultRowHeight="12.75" x14ac:dyDescent="0.2"/>
  <cols>
    <col min="1" max="1" width="4.5703125" style="4" customWidth="1"/>
    <col min="2" max="2" width="2.5703125" style="54"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55.7109375" style="4" customWidth="1"/>
    <col min="15" max="15" width="2.140625" style="4" customWidth="1"/>
    <col min="16" max="16384" width="9.140625" style="4"/>
  </cols>
  <sheetData>
    <row r="1" spans="1:15" s="8" customFormat="1" ht="15" customHeight="1" x14ac:dyDescent="0.2">
      <c r="A1" s="31"/>
      <c r="B1" s="32"/>
      <c r="C1" s="32"/>
      <c r="D1" s="32"/>
      <c r="E1" s="32"/>
      <c r="F1" s="32"/>
      <c r="G1" s="32"/>
      <c r="H1" s="32"/>
      <c r="I1" s="32"/>
      <c r="J1" s="32"/>
      <c r="K1" s="32"/>
      <c r="L1" s="32"/>
      <c r="M1" s="32"/>
      <c r="N1" s="32"/>
      <c r="O1" s="33"/>
    </row>
    <row r="2" spans="1:15" s="8" customFormat="1" ht="18" customHeight="1" x14ac:dyDescent="0.3">
      <c r="A2" s="34"/>
      <c r="B2" s="73"/>
      <c r="C2" s="73"/>
      <c r="D2" s="73"/>
      <c r="E2" s="73"/>
      <c r="F2" s="73"/>
      <c r="G2" s="73"/>
      <c r="H2" s="73"/>
      <c r="I2" s="73"/>
      <c r="J2" s="43"/>
      <c r="K2" s="45"/>
      <c r="L2" s="43"/>
      <c r="M2" s="45" t="s">
        <v>7</v>
      </c>
      <c r="N2" s="69" t="str">
        <f>IF(NOT(ISBLANK(CoverSheet!$C$8)),CoverSheet!$C$8,"")</f>
        <v>Alpine Energy Limited</v>
      </c>
      <c r="O2" s="26"/>
    </row>
    <row r="3" spans="1:15" s="8" customFormat="1" ht="18" customHeight="1" x14ac:dyDescent="0.25">
      <c r="A3" s="34"/>
      <c r="B3" s="73"/>
      <c r="C3" s="73"/>
      <c r="D3" s="73"/>
      <c r="E3" s="73"/>
      <c r="F3" s="73"/>
      <c r="G3" s="73"/>
      <c r="H3" s="73"/>
      <c r="I3" s="73"/>
      <c r="J3" s="43"/>
      <c r="K3" s="45"/>
      <c r="L3" s="43"/>
      <c r="M3" s="45" t="s">
        <v>234</v>
      </c>
      <c r="N3" s="70" t="str">
        <f>IF(ISNUMBER(CoverSheet!$C$12),TEXT(CoverSheet!$C$12,"_([$-1409]d mmmm yyyy;_(@")&amp;" –"&amp;TEXT(DATE(YEAR(CoverSheet!$C$12)+10,MONTH(CoverSheet!$C$12),DAY(CoverSheet!$C$12)-1),"_([$-1409]d mmmm yyyy;_(@"),"")</f>
        <v xml:space="preserve"> 1 April 2021 – 31 March 2031</v>
      </c>
      <c r="O3" s="26"/>
    </row>
    <row r="4" spans="1:15" s="8" customFormat="1" ht="21" x14ac:dyDescent="0.35">
      <c r="A4" s="91" t="s">
        <v>421</v>
      </c>
      <c r="B4" s="74"/>
      <c r="C4" s="73"/>
      <c r="D4" s="73"/>
      <c r="E4" s="73"/>
      <c r="F4" s="73"/>
      <c r="G4" s="73"/>
      <c r="H4" s="73"/>
      <c r="I4" s="73"/>
      <c r="J4" s="73"/>
      <c r="K4" s="59"/>
      <c r="L4" s="73"/>
      <c r="M4" s="73"/>
      <c r="N4" s="73"/>
      <c r="O4" s="26"/>
    </row>
    <row r="5" spans="1:15" s="170" customFormat="1" ht="42" customHeight="1" x14ac:dyDescent="0.2">
      <c r="A5" s="317" t="s">
        <v>507</v>
      </c>
      <c r="B5" s="318"/>
      <c r="C5" s="318"/>
      <c r="D5" s="318"/>
      <c r="E5" s="318"/>
      <c r="F5" s="318"/>
      <c r="G5" s="318"/>
      <c r="H5" s="318"/>
      <c r="I5" s="318"/>
      <c r="J5" s="318"/>
      <c r="K5" s="318"/>
      <c r="L5" s="318"/>
      <c r="M5" s="318"/>
      <c r="N5" s="169"/>
      <c r="O5" s="131"/>
    </row>
    <row r="6" spans="1:15" s="7" customFormat="1" ht="15" customHeight="1" x14ac:dyDescent="0.2">
      <c r="A6" s="39" t="s">
        <v>530</v>
      </c>
      <c r="B6" s="59"/>
      <c r="C6" s="59"/>
      <c r="D6" s="73"/>
      <c r="E6" s="73"/>
      <c r="F6" s="73"/>
      <c r="G6" s="73"/>
      <c r="H6" s="73"/>
      <c r="I6" s="73"/>
      <c r="J6" s="73"/>
      <c r="K6" s="73"/>
      <c r="L6" s="73"/>
      <c r="M6" s="73"/>
      <c r="N6" s="73"/>
      <c r="O6" s="26"/>
    </row>
    <row r="7" spans="1:15" s="7" customFormat="1" ht="30" customHeight="1" x14ac:dyDescent="0.3">
      <c r="A7" s="63">
        <v>7</v>
      </c>
      <c r="B7" s="47"/>
      <c r="C7" s="111" t="s">
        <v>447</v>
      </c>
      <c r="D7" s="72"/>
      <c r="E7" s="72"/>
      <c r="F7" s="72"/>
      <c r="G7" s="72"/>
      <c r="H7" s="72"/>
      <c r="I7" s="72"/>
      <c r="J7" s="72"/>
      <c r="K7" s="75"/>
      <c r="L7" s="75"/>
      <c r="M7" s="75"/>
      <c r="N7" s="75"/>
      <c r="O7" s="22"/>
    </row>
    <row r="8" spans="1:15" s="13" customFormat="1" ht="51" customHeight="1" x14ac:dyDescent="0.2">
      <c r="A8" s="48">
        <v>8</v>
      </c>
      <c r="B8" s="58"/>
      <c r="C8" s="115"/>
      <c r="D8" s="115"/>
      <c r="E8" s="168" t="s">
        <v>290</v>
      </c>
      <c r="F8" s="166" t="s">
        <v>293</v>
      </c>
      <c r="G8" s="166" t="s">
        <v>294</v>
      </c>
      <c r="H8" s="166" t="s">
        <v>295</v>
      </c>
      <c r="I8" s="207" t="s">
        <v>563</v>
      </c>
      <c r="J8" s="181" t="s">
        <v>546</v>
      </c>
      <c r="K8" s="181" t="s">
        <v>547</v>
      </c>
      <c r="L8" s="181" t="s">
        <v>548</v>
      </c>
      <c r="M8" s="207" t="s">
        <v>562</v>
      </c>
      <c r="N8" s="166" t="s">
        <v>289</v>
      </c>
      <c r="O8" s="30"/>
    </row>
    <row r="9" spans="1:15" ht="15.75" x14ac:dyDescent="0.25">
      <c r="A9" s="63">
        <v>9</v>
      </c>
      <c r="B9" s="47"/>
      <c r="C9" s="110"/>
      <c r="D9" s="109"/>
      <c r="E9" s="208" t="s">
        <v>604</v>
      </c>
      <c r="F9" s="193">
        <v>4.2699999999999996</v>
      </c>
      <c r="G9" s="193">
        <v>0</v>
      </c>
      <c r="H9" s="193" t="s">
        <v>605</v>
      </c>
      <c r="I9" s="193">
        <v>0</v>
      </c>
      <c r="J9" s="229" t="str">
        <f>IF(G9=0,"-",F9/G9)</f>
        <v>-</v>
      </c>
      <c r="K9" s="193">
        <v>0</v>
      </c>
      <c r="L9" s="202" t="s">
        <v>624</v>
      </c>
      <c r="M9" s="215" t="s">
        <v>625</v>
      </c>
      <c r="N9" s="208" t="s">
        <v>626</v>
      </c>
      <c r="O9" s="21"/>
    </row>
    <row r="10" spans="1:15" ht="15.75" x14ac:dyDescent="0.25">
      <c r="A10" s="63">
        <v>10</v>
      </c>
      <c r="B10" s="47"/>
      <c r="C10" s="110"/>
      <c r="D10" s="109"/>
      <c r="E10" s="208" t="s">
        <v>696</v>
      </c>
      <c r="F10" s="193">
        <v>0.20400000000000001</v>
      </c>
      <c r="G10" s="193">
        <v>0</v>
      </c>
      <c r="H10" s="193" t="s">
        <v>605</v>
      </c>
      <c r="I10" s="193">
        <v>0</v>
      </c>
      <c r="J10" s="229" t="str">
        <f>IF(G10=0,"-",F10/G10)</f>
        <v>-</v>
      </c>
      <c r="K10" s="193">
        <v>0</v>
      </c>
      <c r="L10" s="202" t="s">
        <v>624</v>
      </c>
      <c r="M10" s="190" t="s">
        <v>625</v>
      </c>
      <c r="N10" s="208" t="s">
        <v>697</v>
      </c>
      <c r="O10" s="21"/>
    </row>
    <row r="11" spans="1:15" ht="26.25" x14ac:dyDescent="0.25">
      <c r="A11" s="63">
        <v>11</v>
      </c>
      <c r="B11" s="47"/>
      <c r="C11" s="110"/>
      <c r="D11" s="109"/>
      <c r="E11" s="208" t="s">
        <v>606</v>
      </c>
      <c r="F11" s="193">
        <v>14.87</v>
      </c>
      <c r="G11" s="193">
        <v>20</v>
      </c>
      <c r="H11" s="193" t="s">
        <v>607</v>
      </c>
      <c r="I11" s="193">
        <v>0</v>
      </c>
      <c r="J11" s="229">
        <f t="shared" ref="J11:J28" si="0">IF(G11=0,"-",F11/G11)</f>
        <v>0.74349999999999994</v>
      </c>
      <c r="K11" s="193">
        <v>20</v>
      </c>
      <c r="L11" s="202">
        <v>1.2393048494531254</v>
      </c>
      <c r="M11" s="190" t="s">
        <v>627</v>
      </c>
      <c r="N11" s="208" t="s">
        <v>698</v>
      </c>
      <c r="O11" s="21"/>
    </row>
    <row r="12" spans="1:15" ht="15.75" x14ac:dyDescent="0.25">
      <c r="A12" s="63">
        <v>12</v>
      </c>
      <c r="B12" s="47"/>
      <c r="C12" s="110"/>
      <c r="D12" s="109"/>
      <c r="E12" s="208" t="s">
        <v>608</v>
      </c>
      <c r="F12" s="193">
        <v>14.27</v>
      </c>
      <c r="G12" s="193">
        <v>20</v>
      </c>
      <c r="H12" s="193" t="s">
        <v>607</v>
      </c>
      <c r="I12" s="193">
        <v>0</v>
      </c>
      <c r="J12" s="229">
        <f t="shared" si="0"/>
        <v>0.71350000000000002</v>
      </c>
      <c r="K12" s="193">
        <v>30</v>
      </c>
      <c r="L12" s="202">
        <v>0.64233333333333331</v>
      </c>
      <c r="M12" s="190" t="s">
        <v>627</v>
      </c>
      <c r="N12" s="208" t="s">
        <v>699</v>
      </c>
      <c r="O12" s="21"/>
    </row>
    <row r="13" spans="1:15" ht="15.75" x14ac:dyDescent="0.25">
      <c r="A13" s="63">
        <v>13</v>
      </c>
      <c r="B13" s="47"/>
      <c r="C13" s="110"/>
      <c r="D13" s="109"/>
      <c r="E13" s="208" t="s">
        <v>609</v>
      </c>
      <c r="F13" s="193">
        <v>19.989999999999998</v>
      </c>
      <c r="G13" s="193">
        <v>25</v>
      </c>
      <c r="H13" s="193" t="s">
        <v>607</v>
      </c>
      <c r="I13" s="193">
        <v>0</v>
      </c>
      <c r="J13" s="229">
        <f t="shared" si="0"/>
        <v>0.79959999999999998</v>
      </c>
      <c r="K13" s="193">
        <v>25</v>
      </c>
      <c r="L13" s="202">
        <v>1.0331207999999998</v>
      </c>
      <c r="M13" s="190" t="s">
        <v>625</v>
      </c>
      <c r="N13" s="208" t="s">
        <v>628</v>
      </c>
      <c r="O13" s="21"/>
    </row>
    <row r="14" spans="1:15" ht="15.75" x14ac:dyDescent="0.25">
      <c r="A14" s="63">
        <v>14</v>
      </c>
      <c r="B14" s="47"/>
      <c r="C14" s="110"/>
      <c r="D14" s="109"/>
      <c r="E14" s="208" t="s">
        <v>610</v>
      </c>
      <c r="F14" s="193">
        <v>4.63</v>
      </c>
      <c r="G14" s="193">
        <v>0</v>
      </c>
      <c r="H14" s="193" t="s">
        <v>605</v>
      </c>
      <c r="I14" s="193" t="s">
        <v>611</v>
      </c>
      <c r="J14" s="229" t="str">
        <f t="shared" si="0"/>
        <v>-</v>
      </c>
      <c r="K14" s="193">
        <v>0</v>
      </c>
      <c r="L14" s="202" t="s">
        <v>624</v>
      </c>
      <c r="M14" s="190" t="s">
        <v>625</v>
      </c>
      <c r="N14" s="208" t="s">
        <v>626</v>
      </c>
      <c r="O14" s="21"/>
    </row>
    <row r="15" spans="1:15" ht="15.75" x14ac:dyDescent="0.25">
      <c r="A15" s="63">
        <v>15</v>
      </c>
      <c r="B15" s="47"/>
      <c r="C15" s="110"/>
      <c r="D15" s="109"/>
      <c r="E15" s="208" t="s">
        <v>612</v>
      </c>
      <c r="F15" s="193">
        <v>2.79</v>
      </c>
      <c r="G15" s="193">
        <v>0</v>
      </c>
      <c r="H15" s="193" t="s">
        <v>605</v>
      </c>
      <c r="I15" s="193">
        <v>0</v>
      </c>
      <c r="J15" s="229" t="str">
        <f t="shared" si="0"/>
        <v>-</v>
      </c>
      <c r="K15" s="193">
        <v>0</v>
      </c>
      <c r="L15" s="202" t="s">
        <v>624</v>
      </c>
      <c r="M15" s="190" t="s">
        <v>625</v>
      </c>
      <c r="N15" s="208" t="s">
        <v>626</v>
      </c>
      <c r="O15" s="21"/>
    </row>
    <row r="16" spans="1:15" ht="26.25" x14ac:dyDescent="0.25">
      <c r="A16" s="63">
        <v>16</v>
      </c>
      <c r="B16" s="47"/>
      <c r="C16" s="110"/>
      <c r="D16" s="109"/>
      <c r="E16" s="208" t="s">
        <v>613</v>
      </c>
      <c r="F16" s="193">
        <v>7.36</v>
      </c>
      <c r="G16" s="193">
        <v>0</v>
      </c>
      <c r="H16" s="193" t="s">
        <v>605</v>
      </c>
      <c r="I16" s="193">
        <v>0</v>
      </c>
      <c r="J16" s="229" t="str">
        <f t="shared" si="0"/>
        <v>-</v>
      </c>
      <c r="K16" s="193">
        <v>0</v>
      </c>
      <c r="L16" s="202" t="s">
        <v>624</v>
      </c>
      <c r="M16" s="190" t="s">
        <v>625</v>
      </c>
      <c r="N16" s="208" t="s">
        <v>700</v>
      </c>
      <c r="O16" s="21"/>
    </row>
    <row r="17" spans="1:15" ht="15.75" x14ac:dyDescent="0.25">
      <c r="A17" s="63">
        <v>17</v>
      </c>
      <c r="B17" s="47"/>
      <c r="C17" s="110"/>
      <c r="D17" s="109"/>
      <c r="E17" s="208" t="s">
        <v>614</v>
      </c>
      <c r="F17" s="193">
        <v>0.44800000000000006</v>
      </c>
      <c r="G17" s="193">
        <v>0</v>
      </c>
      <c r="H17" s="193" t="s">
        <v>605</v>
      </c>
      <c r="I17" s="193">
        <v>0</v>
      </c>
      <c r="J17" s="229" t="str">
        <f t="shared" si="0"/>
        <v>-</v>
      </c>
      <c r="K17" s="193">
        <v>0</v>
      </c>
      <c r="L17" s="202" t="s">
        <v>624</v>
      </c>
      <c r="M17" s="190" t="s">
        <v>625</v>
      </c>
      <c r="N17" s="208" t="s">
        <v>626</v>
      </c>
      <c r="O17" s="21"/>
    </row>
    <row r="18" spans="1:15" ht="15.75" x14ac:dyDescent="0.25">
      <c r="A18" s="63">
        <v>18</v>
      </c>
      <c r="B18" s="47"/>
      <c r="C18" s="110"/>
      <c r="D18" s="109"/>
      <c r="E18" s="208" t="s">
        <v>615</v>
      </c>
      <c r="F18" s="193">
        <v>9.6199999999999992</v>
      </c>
      <c r="G18" s="193">
        <v>15</v>
      </c>
      <c r="H18" s="193" t="s">
        <v>607</v>
      </c>
      <c r="I18" s="193">
        <v>0</v>
      </c>
      <c r="J18" s="229">
        <f t="shared" si="0"/>
        <v>0.64133333333333331</v>
      </c>
      <c r="K18" s="193">
        <v>15</v>
      </c>
      <c r="L18" s="202">
        <v>0.65118067055036977</v>
      </c>
      <c r="M18" s="190" t="s">
        <v>625</v>
      </c>
      <c r="N18" s="208" t="s">
        <v>626</v>
      </c>
      <c r="O18" s="21"/>
    </row>
    <row r="19" spans="1:15" ht="15.75" x14ac:dyDescent="0.25">
      <c r="A19" s="63">
        <v>19</v>
      </c>
      <c r="B19" s="47"/>
      <c r="C19" s="110"/>
      <c r="D19" s="109"/>
      <c r="E19" s="208" t="s">
        <v>616</v>
      </c>
      <c r="F19" s="193">
        <v>5.01</v>
      </c>
      <c r="G19" s="193">
        <v>0</v>
      </c>
      <c r="H19" s="193" t="s">
        <v>605</v>
      </c>
      <c r="I19" s="193">
        <v>0</v>
      </c>
      <c r="J19" s="229" t="str">
        <f t="shared" si="0"/>
        <v>-</v>
      </c>
      <c r="K19" s="193">
        <v>0</v>
      </c>
      <c r="L19" s="202" t="s">
        <v>624</v>
      </c>
      <c r="M19" s="190" t="s">
        <v>625</v>
      </c>
      <c r="N19" s="208" t="s">
        <v>626</v>
      </c>
      <c r="O19" s="21"/>
    </row>
    <row r="20" spans="1:15" ht="15.75" x14ac:dyDescent="0.25">
      <c r="A20" s="63">
        <v>20</v>
      </c>
      <c r="B20" s="47"/>
      <c r="C20" s="110"/>
      <c r="D20" s="109"/>
      <c r="E20" s="208" t="s">
        <v>617</v>
      </c>
      <c r="F20" s="193">
        <v>10.58</v>
      </c>
      <c r="G20" s="193">
        <v>10</v>
      </c>
      <c r="H20" s="193" t="s">
        <v>607</v>
      </c>
      <c r="I20" s="193">
        <v>0</v>
      </c>
      <c r="J20" s="229">
        <f t="shared" si="0"/>
        <v>1.0580000000000001</v>
      </c>
      <c r="K20" s="193">
        <v>10</v>
      </c>
      <c r="L20" s="202">
        <v>1.1643077465929448</v>
      </c>
      <c r="M20" s="190" t="s">
        <v>630</v>
      </c>
      <c r="N20" s="208" t="s">
        <v>631</v>
      </c>
      <c r="O20" s="21"/>
    </row>
    <row r="21" spans="1:15" ht="26.25" x14ac:dyDescent="0.25">
      <c r="A21" s="63">
        <v>21</v>
      </c>
      <c r="B21" s="47"/>
      <c r="C21" s="110"/>
      <c r="D21" s="109"/>
      <c r="E21" s="208" t="s">
        <v>618</v>
      </c>
      <c r="F21" s="193">
        <v>13.504</v>
      </c>
      <c r="G21" s="193">
        <v>10</v>
      </c>
      <c r="H21" s="193" t="s">
        <v>607</v>
      </c>
      <c r="I21" s="193">
        <v>0</v>
      </c>
      <c r="J21" s="229">
        <f t="shared" si="0"/>
        <v>1.3504</v>
      </c>
      <c r="K21" s="193">
        <v>10</v>
      </c>
      <c r="L21" s="202">
        <v>1.5580400000000014</v>
      </c>
      <c r="M21" s="190" t="s">
        <v>632</v>
      </c>
      <c r="N21" s="208" t="s">
        <v>633</v>
      </c>
      <c r="O21" s="21"/>
    </row>
    <row r="22" spans="1:15" ht="26.25" x14ac:dyDescent="0.25">
      <c r="A22" s="63">
        <v>22</v>
      </c>
      <c r="B22" s="47"/>
      <c r="C22" s="110"/>
      <c r="D22" s="109"/>
      <c r="E22" s="208" t="s">
        <v>619</v>
      </c>
      <c r="F22" s="193">
        <v>3.8</v>
      </c>
      <c r="G22" s="193">
        <v>0</v>
      </c>
      <c r="H22" s="193" t="s">
        <v>605</v>
      </c>
      <c r="I22" s="193">
        <v>0</v>
      </c>
      <c r="J22" s="229" t="str">
        <f t="shared" si="0"/>
        <v>-</v>
      </c>
      <c r="K22" s="193">
        <v>15</v>
      </c>
      <c r="L22" s="202">
        <v>0.81887681643097965</v>
      </c>
      <c r="M22" s="190" t="s">
        <v>627</v>
      </c>
      <c r="N22" s="208" t="s">
        <v>701</v>
      </c>
      <c r="O22" s="21"/>
    </row>
    <row r="23" spans="1:15" ht="15.75" x14ac:dyDescent="0.25">
      <c r="A23" s="63">
        <v>23</v>
      </c>
      <c r="B23" s="47"/>
      <c r="C23" s="110"/>
      <c r="D23" s="109"/>
      <c r="E23" s="208" t="s">
        <v>620</v>
      </c>
      <c r="F23" s="193">
        <v>13.96</v>
      </c>
      <c r="G23" s="193">
        <v>25</v>
      </c>
      <c r="H23" s="193" t="s">
        <v>607</v>
      </c>
      <c r="I23" s="193">
        <v>0</v>
      </c>
      <c r="J23" s="229">
        <f t="shared" si="0"/>
        <v>0.55840000000000001</v>
      </c>
      <c r="K23" s="193">
        <v>25</v>
      </c>
      <c r="L23" s="202">
        <v>0.62852128167863941</v>
      </c>
      <c r="M23" s="190" t="s">
        <v>625</v>
      </c>
      <c r="N23" s="208" t="s">
        <v>634</v>
      </c>
      <c r="O23" s="21"/>
    </row>
    <row r="24" spans="1:15" ht="15.75" x14ac:dyDescent="0.25">
      <c r="A24" s="63">
        <v>24</v>
      </c>
      <c r="B24" s="47"/>
      <c r="C24" s="110"/>
      <c r="D24" s="109"/>
      <c r="E24" s="208" t="s">
        <v>621</v>
      </c>
      <c r="F24" s="193">
        <v>16.439999999999998</v>
      </c>
      <c r="G24" s="193">
        <v>0</v>
      </c>
      <c r="H24" s="193" t="s">
        <v>605</v>
      </c>
      <c r="I24" s="193">
        <v>0</v>
      </c>
      <c r="J24" s="229" t="str">
        <f t="shared" si="0"/>
        <v>-</v>
      </c>
      <c r="K24" s="193">
        <v>0</v>
      </c>
      <c r="L24" s="202" t="s">
        <v>624</v>
      </c>
      <c r="M24" s="190" t="s">
        <v>625</v>
      </c>
      <c r="N24" s="208" t="s">
        <v>634</v>
      </c>
      <c r="O24" s="21"/>
    </row>
    <row r="25" spans="1:15" ht="15.75" x14ac:dyDescent="0.25">
      <c r="A25" s="63">
        <v>25</v>
      </c>
      <c r="B25" s="47"/>
      <c r="C25" s="110"/>
      <c r="D25" s="109"/>
      <c r="E25" s="208" t="s">
        <v>622</v>
      </c>
      <c r="F25" s="193">
        <v>3.6</v>
      </c>
      <c r="G25" s="193">
        <v>0</v>
      </c>
      <c r="H25" s="193" t="s">
        <v>605</v>
      </c>
      <c r="I25" s="193">
        <v>0</v>
      </c>
      <c r="J25" s="229" t="str">
        <f t="shared" si="0"/>
        <v>-</v>
      </c>
      <c r="K25" s="193">
        <v>0</v>
      </c>
      <c r="L25" s="202" t="s">
        <v>624</v>
      </c>
      <c r="M25" s="190" t="s">
        <v>625</v>
      </c>
      <c r="N25" s="208" t="s">
        <v>629</v>
      </c>
      <c r="O25" s="21"/>
    </row>
    <row r="26" spans="1:15" ht="15.75" x14ac:dyDescent="0.25">
      <c r="A26" s="63">
        <v>26</v>
      </c>
      <c r="B26" s="47"/>
      <c r="C26" s="110"/>
      <c r="D26" s="109"/>
      <c r="E26" s="208" t="s">
        <v>623</v>
      </c>
      <c r="F26" s="193">
        <v>1.05</v>
      </c>
      <c r="G26" s="193">
        <v>0</v>
      </c>
      <c r="H26" s="193" t="s">
        <v>605</v>
      </c>
      <c r="I26" s="193">
        <v>0</v>
      </c>
      <c r="J26" s="229" t="str">
        <f t="shared" si="0"/>
        <v>-</v>
      </c>
      <c r="K26" s="193">
        <v>0</v>
      </c>
      <c r="L26" s="202" t="s">
        <v>624</v>
      </c>
      <c r="M26" s="190" t="s">
        <v>625</v>
      </c>
      <c r="N26" s="208" t="s">
        <v>626</v>
      </c>
      <c r="O26" s="21"/>
    </row>
    <row r="27" spans="1:15" ht="15.75" x14ac:dyDescent="0.25">
      <c r="A27" s="63">
        <v>27</v>
      </c>
      <c r="B27" s="47"/>
      <c r="C27" s="110"/>
      <c r="D27" s="109"/>
      <c r="E27" s="208" t="s">
        <v>291</v>
      </c>
      <c r="F27" s="193"/>
      <c r="G27" s="193"/>
      <c r="H27" s="193"/>
      <c r="I27" s="193"/>
      <c r="J27" s="229" t="str">
        <f t="shared" si="0"/>
        <v>-</v>
      </c>
      <c r="K27" s="193"/>
      <c r="L27" s="202"/>
      <c r="M27" s="190" t="s">
        <v>446</v>
      </c>
      <c r="N27" s="208"/>
      <c r="O27" s="21"/>
    </row>
    <row r="28" spans="1:15" ht="15.75" x14ac:dyDescent="0.25">
      <c r="A28" s="63">
        <v>28</v>
      </c>
      <c r="B28" s="47"/>
      <c r="C28" s="110"/>
      <c r="D28" s="109"/>
      <c r="E28" s="208" t="s">
        <v>292</v>
      </c>
      <c r="F28" s="193"/>
      <c r="G28" s="193"/>
      <c r="H28" s="193"/>
      <c r="I28" s="193"/>
      <c r="J28" s="229" t="str">
        <f t="shared" si="0"/>
        <v>-</v>
      </c>
      <c r="K28" s="193"/>
      <c r="L28" s="202"/>
      <c r="M28" s="190" t="s">
        <v>446</v>
      </c>
      <c r="N28" s="208"/>
      <c r="O28" s="21"/>
    </row>
    <row r="29" spans="1:15" s="10" customFormat="1" ht="15.75" x14ac:dyDescent="0.25">
      <c r="A29" s="63">
        <v>29</v>
      </c>
      <c r="B29" s="47"/>
      <c r="C29" s="109"/>
      <c r="D29" s="109"/>
      <c r="E29" s="108" t="s">
        <v>63</v>
      </c>
      <c r="F29" s="126"/>
      <c r="G29" s="126"/>
      <c r="H29" s="126"/>
      <c r="I29" s="126"/>
      <c r="J29" s="126"/>
      <c r="K29" s="126"/>
      <c r="L29" s="126"/>
      <c r="M29" s="126"/>
      <c r="N29" s="126"/>
      <c r="O29" s="21"/>
    </row>
    <row r="30" spans="1:15" s="17" customFormat="1" x14ac:dyDescent="0.2">
      <c r="A30" s="23"/>
      <c r="B30" s="57"/>
      <c r="C30" s="24"/>
      <c r="D30" s="24"/>
      <c r="E30" s="24"/>
      <c r="F30" s="24"/>
      <c r="G30" s="24"/>
      <c r="H30" s="24"/>
      <c r="I30" s="24"/>
      <c r="J30" s="24"/>
      <c r="K30" s="24"/>
      <c r="L30" s="24"/>
      <c r="M30" s="24"/>
      <c r="N30" s="24"/>
      <c r="O30" s="25"/>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view="pageBreakPreview" zoomScale="70" zoomScaleNormal="70" zoomScaleSheetLayoutView="70" workbookViewId="0">
      <selection activeCell="I38" sqref="I38"/>
    </sheetView>
  </sheetViews>
  <sheetFormatPr defaultColWidth="9.140625" defaultRowHeight="12.75" x14ac:dyDescent="0.2"/>
  <cols>
    <col min="1" max="1" width="4.85546875" style="17" customWidth="1"/>
    <col min="2" max="2" width="2.5703125" style="54"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x14ac:dyDescent="0.2">
      <c r="A1" s="31"/>
      <c r="B1" s="32"/>
      <c r="C1" s="32"/>
      <c r="D1" s="32"/>
      <c r="E1" s="32"/>
      <c r="F1" s="32"/>
      <c r="G1" s="32"/>
      <c r="H1" s="32"/>
      <c r="I1" s="32"/>
      <c r="J1" s="32"/>
      <c r="K1" s="32"/>
      <c r="L1" s="32"/>
      <c r="M1" s="32"/>
      <c r="N1" s="33"/>
    </row>
    <row r="2" spans="1:14" s="9" customFormat="1" ht="18" customHeight="1" x14ac:dyDescent="0.3">
      <c r="A2" s="34"/>
      <c r="B2" s="55"/>
      <c r="C2" s="51"/>
      <c r="D2" s="51"/>
      <c r="E2" s="51"/>
      <c r="F2" s="51"/>
      <c r="G2" s="51"/>
      <c r="H2" s="51"/>
      <c r="I2" s="43"/>
      <c r="J2" s="45" t="s">
        <v>7</v>
      </c>
      <c r="K2" s="320" t="str">
        <f>IF(NOT(ISBLANK(CoverSheet!$C$8)),CoverSheet!$C$8,"")</f>
        <v>Alpine Energy Limited</v>
      </c>
      <c r="L2" s="320"/>
      <c r="M2" s="320"/>
      <c r="N2" s="26"/>
    </row>
    <row r="3" spans="1:14" s="9" customFormat="1" ht="18" customHeight="1" x14ac:dyDescent="0.25">
      <c r="A3" s="34"/>
      <c r="B3" s="55"/>
      <c r="C3" s="51"/>
      <c r="D3" s="51"/>
      <c r="E3" s="51"/>
      <c r="F3" s="51"/>
      <c r="G3" s="51"/>
      <c r="H3" s="51"/>
      <c r="I3" s="43"/>
      <c r="J3" s="45" t="s">
        <v>234</v>
      </c>
      <c r="K3" s="321" t="str">
        <f>IF(ISNUMBER(CoverSheet!$C$12),TEXT(CoverSheet!$C$12,"_([$-1409]d mmmm yyyy;_(@")&amp;" –"&amp;TEXT(DATE(YEAR(CoverSheet!$C$12)+10,MONTH(CoverSheet!$C$12),DAY(CoverSheet!$C$12)-1),"_([$-1409]d mmmm yyyy;_(@"),"")</f>
        <v xml:space="preserve"> 1 April 2021 – 31 March 2031</v>
      </c>
      <c r="L3" s="321"/>
      <c r="M3" s="321"/>
      <c r="N3" s="26"/>
    </row>
    <row r="4" spans="1:14" s="9" customFormat="1" ht="21" x14ac:dyDescent="0.35">
      <c r="A4" s="91" t="s">
        <v>508</v>
      </c>
      <c r="B4" s="56"/>
      <c r="C4" s="51"/>
      <c r="D4" s="51"/>
      <c r="E4" s="51"/>
      <c r="F4" s="51"/>
      <c r="G4" s="51"/>
      <c r="H4" s="51"/>
      <c r="I4" s="51"/>
      <c r="J4" s="52"/>
      <c r="K4" s="51"/>
      <c r="L4" s="51"/>
      <c r="M4" s="51"/>
      <c r="N4" s="26"/>
    </row>
    <row r="5" spans="1:14" s="137" customFormat="1" ht="39" customHeight="1" x14ac:dyDescent="0.2">
      <c r="A5" s="317" t="s">
        <v>491</v>
      </c>
      <c r="B5" s="318"/>
      <c r="C5" s="318"/>
      <c r="D5" s="318"/>
      <c r="E5" s="318"/>
      <c r="F5" s="318"/>
      <c r="G5" s="318"/>
      <c r="H5" s="318"/>
      <c r="I5" s="318"/>
      <c r="J5" s="318"/>
      <c r="K5" s="318"/>
      <c r="L5" s="318"/>
      <c r="M5" s="318"/>
      <c r="N5" s="131"/>
    </row>
    <row r="6" spans="1:14" ht="15" customHeight="1" x14ac:dyDescent="0.2">
      <c r="A6" s="39" t="s">
        <v>530</v>
      </c>
      <c r="B6" s="59"/>
      <c r="C6" s="52"/>
      <c r="D6" s="51"/>
      <c r="E6" s="51"/>
      <c r="F6" s="51"/>
      <c r="G6" s="51"/>
      <c r="H6" s="51"/>
      <c r="I6" s="51"/>
      <c r="J6" s="51"/>
      <c r="K6" s="51"/>
      <c r="L6" s="51"/>
      <c r="M6" s="51"/>
      <c r="N6" s="26"/>
    </row>
    <row r="7" spans="1:14" ht="29.25" customHeight="1" x14ac:dyDescent="0.3">
      <c r="A7" s="44">
        <v>7</v>
      </c>
      <c r="B7" s="47"/>
      <c r="C7" s="111" t="s">
        <v>467</v>
      </c>
      <c r="D7" s="122"/>
      <c r="E7" s="126"/>
      <c r="F7" s="126"/>
      <c r="G7" s="126"/>
      <c r="H7" s="326"/>
      <c r="I7" s="326"/>
      <c r="J7" s="326"/>
      <c r="K7" s="326"/>
      <c r="L7" s="326"/>
      <c r="M7" s="326"/>
      <c r="N7" s="22"/>
    </row>
    <row r="8" spans="1:14" s="66" customFormat="1" ht="16.5" customHeight="1" x14ac:dyDescent="0.2">
      <c r="A8" s="63">
        <v>8</v>
      </c>
      <c r="B8" s="47"/>
      <c r="C8" s="144"/>
      <c r="D8" s="122"/>
      <c r="E8" s="134" t="s">
        <v>466</v>
      </c>
      <c r="F8" s="126"/>
      <c r="G8" s="126"/>
      <c r="H8" s="326" t="s">
        <v>287</v>
      </c>
      <c r="I8" s="326"/>
      <c r="J8" s="326"/>
      <c r="K8" s="326"/>
      <c r="L8" s="326"/>
      <c r="M8" s="326"/>
      <c r="N8" s="22"/>
    </row>
    <row r="9" spans="1:14" ht="12.75" customHeight="1" x14ac:dyDescent="0.2">
      <c r="A9" s="63">
        <v>9</v>
      </c>
      <c r="B9" s="47"/>
      <c r="C9" s="126"/>
      <c r="D9" s="126"/>
      <c r="E9" s="126"/>
      <c r="F9" s="126"/>
      <c r="G9" s="126"/>
      <c r="H9" s="146" t="s">
        <v>235</v>
      </c>
      <c r="I9" s="146" t="s">
        <v>449</v>
      </c>
      <c r="J9" s="146" t="s">
        <v>450</v>
      </c>
      <c r="K9" s="146" t="s">
        <v>451</v>
      </c>
      <c r="L9" s="146" t="s">
        <v>452</v>
      </c>
      <c r="M9" s="146" t="s">
        <v>453</v>
      </c>
      <c r="N9" s="21"/>
    </row>
    <row r="10" spans="1:14" ht="12.75" customHeight="1" x14ac:dyDescent="0.2">
      <c r="A10" s="44">
        <v>10</v>
      </c>
      <c r="B10" s="47"/>
      <c r="C10" s="123"/>
      <c r="D10" s="123"/>
      <c r="E10" s="123"/>
      <c r="F10" s="134"/>
      <c r="G10" s="222" t="str">
        <f>IF(ISNUMBER(CoverSheet!$C$12),"for year ended","")</f>
        <v>for year ended</v>
      </c>
      <c r="H10" s="147">
        <f>IF(ISNUMBER(CoverSheet!$C$12),DATE(YEAR(CoverSheet!$C$12),MONTH(CoverSheet!$C$12),DAY(CoverSheet!$C$12))-1,"")</f>
        <v>44286</v>
      </c>
      <c r="I10" s="147">
        <f>IF(ISNUMBER(CoverSheet!$C$12),DATE(YEAR(CoverSheet!$C$12)+1,MONTH(CoverSheet!$C$12),DAY(CoverSheet!$C$12))-1,"")</f>
        <v>44651</v>
      </c>
      <c r="J10" s="147">
        <f>IF(ISNUMBER(CoverSheet!$C$12),DATE(YEAR(CoverSheet!$C$12)+2,MONTH(CoverSheet!$C$12),DAY(CoverSheet!$C$12))-1,"")</f>
        <v>45016</v>
      </c>
      <c r="K10" s="147">
        <f>IF(ISNUMBER(CoverSheet!$C$12),DATE(YEAR(CoverSheet!$C$12)+3,MONTH(CoverSheet!$C$12),DAY(CoverSheet!$C$12))-1,"")</f>
        <v>45382</v>
      </c>
      <c r="L10" s="147">
        <f>IF(ISNUMBER(CoverSheet!$C$12),DATE(YEAR(CoverSheet!$C$12)+4,MONTH(CoverSheet!$C$12),DAY(CoverSheet!$C$12))-1,"")</f>
        <v>45747</v>
      </c>
      <c r="M10" s="147">
        <f>IF(ISNUMBER(CoverSheet!$C$12),DATE(YEAR(CoverSheet!$C$12)+5,MONTH(CoverSheet!$C$12),DAY(CoverSheet!$C$12))-1,"")</f>
        <v>46112</v>
      </c>
      <c r="N10" s="22"/>
    </row>
    <row r="11" spans="1:14" s="77" customFormat="1" ht="17.25" customHeight="1" x14ac:dyDescent="0.2">
      <c r="A11" s="63">
        <v>11</v>
      </c>
      <c r="B11" s="47"/>
      <c r="C11" s="123"/>
      <c r="D11" s="123"/>
      <c r="E11" s="123"/>
      <c r="F11" s="134" t="s">
        <v>503</v>
      </c>
      <c r="G11" s="225"/>
      <c r="H11" s="64"/>
      <c r="I11" s="147"/>
      <c r="J11" s="147"/>
      <c r="K11" s="147"/>
      <c r="L11" s="147"/>
      <c r="M11" s="147"/>
      <c r="N11" s="22"/>
    </row>
    <row r="12" spans="1:14" ht="15" customHeight="1" x14ac:dyDescent="0.2">
      <c r="A12" s="44">
        <v>12</v>
      </c>
      <c r="B12" s="47"/>
      <c r="C12" s="314"/>
      <c r="D12" s="314"/>
      <c r="E12" s="123"/>
      <c r="F12" s="208" t="s">
        <v>703</v>
      </c>
      <c r="G12" s="67"/>
      <c r="H12" s="193">
        <v>11232.033286064252</v>
      </c>
      <c r="I12" s="193">
        <v>11316.700012491507</v>
      </c>
      <c r="J12" s="193">
        <v>11402.004954136019</v>
      </c>
      <c r="K12" s="193">
        <v>11487.95292184475</v>
      </c>
      <c r="L12" s="193">
        <v>11574.548762728678</v>
      </c>
      <c r="M12" s="193">
        <v>11661.79736043616</v>
      </c>
      <c r="N12" s="22"/>
    </row>
    <row r="13" spans="1:14" ht="15" customHeight="1" x14ac:dyDescent="0.2">
      <c r="A13" s="44">
        <v>13</v>
      </c>
      <c r="B13" s="47"/>
      <c r="C13" s="314"/>
      <c r="D13" s="314"/>
      <c r="E13" s="123"/>
      <c r="F13" s="208" t="s">
        <v>704</v>
      </c>
      <c r="G13" s="126"/>
      <c r="H13" s="193">
        <v>45.339208635889065</v>
      </c>
      <c r="I13" s="193">
        <v>45.680974216192837</v>
      </c>
      <c r="J13" s="193">
        <v>46.025316015080804</v>
      </c>
      <c r="K13" s="193">
        <v>46.372253452010554</v>
      </c>
      <c r="L13" s="193">
        <v>46.721806092822966</v>
      </c>
      <c r="M13" s="193">
        <v>47.073993650845637</v>
      </c>
      <c r="N13" s="22"/>
    </row>
    <row r="14" spans="1:14" ht="15" customHeight="1" x14ac:dyDescent="0.2">
      <c r="A14" s="44">
        <v>14</v>
      </c>
      <c r="B14" s="47"/>
      <c r="C14" s="314"/>
      <c r="D14" s="314"/>
      <c r="E14" s="123"/>
      <c r="F14" s="208" t="s">
        <v>705</v>
      </c>
      <c r="G14" s="126"/>
      <c r="H14" s="193">
        <v>18967.909817316613</v>
      </c>
      <c r="I14" s="193">
        <v>19110.889346534364</v>
      </c>
      <c r="J14" s="193">
        <v>19254.946651109138</v>
      </c>
      <c r="K14" s="193">
        <v>19400.089855278904</v>
      </c>
      <c r="L14" s="193">
        <v>19546.327144521892</v>
      </c>
      <c r="M14" s="193">
        <v>19693.666766018221</v>
      </c>
      <c r="N14" s="22"/>
    </row>
    <row r="15" spans="1:14" s="302" customFormat="1" ht="15" customHeight="1" x14ac:dyDescent="0.2">
      <c r="A15" s="63"/>
      <c r="B15" s="47"/>
      <c r="C15" s="301"/>
      <c r="D15" s="301"/>
      <c r="E15" s="301"/>
      <c r="F15" s="208" t="s">
        <v>706</v>
      </c>
      <c r="G15" s="126"/>
      <c r="H15" s="227">
        <v>76.069116711324995</v>
      </c>
      <c r="I15" s="227">
        <v>76.642523407167985</v>
      </c>
      <c r="J15" s="227">
        <v>77.220252425302235</v>
      </c>
      <c r="K15" s="227">
        <v>77.802336347262155</v>
      </c>
      <c r="L15" s="227">
        <v>78.388808000180759</v>
      </c>
      <c r="M15" s="227">
        <v>78.979700458641005</v>
      </c>
      <c r="N15" s="22"/>
    </row>
    <row r="16" spans="1:14" s="302" customFormat="1" ht="15" customHeight="1" x14ac:dyDescent="0.2">
      <c r="A16" s="63"/>
      <c r="B16" s="47"/>
      <c r="C16" s="301"/>
      <c r="D16" s="301"/>
      <c r="E16" s="301"/>
      <c r="F16" s="208" t="s">
        <v>707</v>
      </c>
      <c r="G16" s="126"/>
      <c r="H16" s="227">
        <v>1256.9036171838136</v>
      </c>
      <c r="I16" s="227">
        <v>1266.3781185489015</v>
      </c>
      <c r="J16" s="227">
        <v>1275.9240384180735</v>
      </c>
      <c r="K16" s="227">
        <v>1285.5419151418482</v>
      </c>
      <c r="L16" s="227">
        <v>1295.2322911288145</v>
      </c>
      <c r="M16" s="227">
        <v>1304.9957128762208</v>
      </c>
      <c r="N16" s="22"/>
    </row>
    <row r="17" spans="1:14" s="302" customFormat="1" ht="15" customHeight="1" x14ac:dyDescent="0.2">
      <c r="A17" s="63"/>
      <c r="B17" s="47"/>
      <c r="C17" s="301"/>
      <c r="D17" s="301"/>
      <c r="E17" s="301"/>
      <c r="F17" s="208" t="s">
        <v>708</v>
      </c>
      <c r="G17" s="126"/>
      <c r="H17" s="227">
        <v>29.218601120906289</v>
      </c>
      <c r="I17" s="227">
        <v>29.438850050435388</v>
      </c>
      <c r="J17" s="227">
        <v>29.660759209718744</v>
      </c>
      <c r="K17" s="227">
        <v>29.884341113517916</v>
      </c>
      <c r="L17" s="227">
        <v>30.10960837093036</v>
      </c>
      <c r="M17" s="227">
        <v>30.336573686100522</v>
      </c>
      <c r="N17" s="22"/>
    </row>
    <row r="18" spans="1:14" s="302" customFormat="1" ht="15" customHeight="1" x14ac:dyDescent="0.2">
      <c r="A18" s="63"/>
      <c r="B18" s="47"/>
      <c r="C18" s="301"/>
      <c r="D18" s="301"/>
      <c r="E18" s="301"/>
      <c r="F18" s="208" t="s">
        <v>709</v>
      </c>
      <c r="G18" s="126"/>
      <c r="H18" s="227">
        <v>1691.1524821186622</v>
      </c>
      <c r="I18" s="227">
        <v>1703.9003382639928</v>
      </c>
      <c r="J18" s="227">
        <v>1716.7442873625139</v>
      </c>
      <c r="K18" s="227">
        <v>1729.6850537599937</v>
      </c>
      <c r="L18" s="227">
        <v>1742.7233672622967</v>
      </c>
      <c r="M18" s="227">
        <v>1755.8599631765421</v>
      </c>
      <c r="N18" s="22"/>
    </row>
    <row r="19" spans="1:14" s="302" customFormat="1" ht="15" customHeight="1" x14ac:dyDescent="0.2">
      <c r="A19" s="63"/>
      <c r="B19" s="47"/>
      <c r="C19" s="301"/>
      <c r="D19" s="301"/>
      <c r="E19" s="301"/>
      <c r="F19" s="208" t="s">
        <v>710</v>
      </c>
      <c r="G19" s="126"/>
      <c r="H19" s="227">
        <v>141.05531575609933</v>
      </c>
      <c r="I19" s="227">
        <v>142.11858645037773</v>
      </c>
      <c r="J19" s="227">
        <v>143.18987204691808</v>
      </c>
      <c r="K19" s="227">
        <v>144.26923296181064</v>
      </c>
      <c r="L19" s="227">
        <v>145.35673006656037</v>
      </c>
      <c r="M19" s="227">
        <v>146.45242469151978</v>
      </c>
      <c r="N19" s="22"/>
    </row>
    <row r="20" spans="1:14" ht="15" customHeight="1" x14ac:dyDescent="0.2">
      <c r="A20" s="44">
        <v>15</v>
      </c>
      <c r="B20" s="47"/>
      <c r="C20" s="314"/>
      <c r="D20" s="314"/>
      <c r="E20" s="123"/>
      <c r="F20" s="208" t="s">
        <v>711</v>
      </c>
      <c r="G20" s="126"/>
      <c r="H20" s="193">
        <v>10.075379696864237</v>
      </c>
      <c r="I20" s="193">
        <v>10.151327603598409</v>
      </c>
      <c r="J20" s="193">
        <v>10.227848003351291</v>
      </c>
      <c r="K20" s="193">
        <v>10.304945211557902</v>
      </c>
      <c r="L20" s="193">
        <v>10.382623576182883</v>
      </c>
      <c r="M20" s="193">
        <v>10.460887477965699</v>
      </c>
      <c r="N20" s="22"/>
    </row>
    <row r="21" spans="1:14" ht="15" customHeight="1" thickBot="1" x14ac:dyDescent="0.25">
      <c r="A21" s="44">
        <v>16</v>
      </c>
      <c r="B21" s="47"/>
      <c r="C21" s="314"/>
      <c r="D21" s="314"/>
      <c r="E21" s="123"/>
      <c r="F21" s="208" t="s">
        <v>712</v>
      </c>
      <c r="G21" s="126"/>
      <c r="H21" s="193">
        <v>12.090455636237085</v>
      </c>
      <c r="I21" s="193">
        <v>12.181593124318091</v>
      </c>
      <c r="J21" s="193">
        <v>12.273417604021549</v>
      </c>
      <c r="K21" s="193">
        <v>12.365934253869483</v>
      </c>
      <c r="L21" s="193">
        <v>12.45914829141946</v>
      </c>
      <c r="M21" s="193">
        <v>12.553064973558838</v>
      </c>
      <c r="N21" s="22"/>
    </row>
    <row r="22" spans="1:14" ht="15" customHeight="1" thickBot="1" x14ac:dyDescent="0.25">
      <c r="A22" s="44">
        <v>17</v>
      </c>
      <c r="B22" s="47"/>
      <c r="C22" s="123"/>
      <c r="D22" s="123"/>
      <c r="E22" s="121" t="s">
        <v>64</v>
      </c>
      <c r="F22" s="192"/>
      <c r="G22" s="126"/>
      <c r="H22" s="200">
        <f t="shared" ref="H22:M22" si="0">SUM(H12:H21)</f>
        <v>33461.847280240661</v>
      </c>
      <c r="I22" s="200">
        <f t="shared" si="0"/>
        <v>33714.081670690859</v>
      </c>
      <c r="J22" s="200">
        <f t="shared" si="0"/>
        <v>33968.217396330132</v>
      </c>
      <c r="K22" s="200">
        <f t="shared" si="0"/>
        <v>34224.268789365524</v>
      </c>
      <c r="L22" s="200">
        <f t="shared" si="0"/>
        <v>34482.250290039774</v>
      </c>
      <c r="M22" s="200">
        <f t="shared" si="0"/>
        <v>34742.176447445767</v>
      </c>
      <c r="N22" s="22"/>
    </row>
    <row r="23" spans="1:14" x14ac:dyDescent="0.2">
      <c r="A23" s="44">
        <v>18</v>
      </c>
      <c r="B23" s="47"/>
      <c r="C23" s="123"/>
      <c r="D23" s="123"/>
      <c r="E23" s="123"/>
      <c r="F23" s="108" t="s">
        <v>245</v>
      </c>
      <c r="G23" s="126"/>
      <c r="H23" s="122"/>
      <c r="I23" s="122"/>
      <c r="J23" s="126"/>
      <c r="K23" s="122"/>
      <c r="L23" s="122"/>
      <c r="M23" s="122"/>
      <c r="N23" s="22"/>
    </row>
    <row r="24" spans="1:14" ht="15.75" x14ac:dyDescent="0.25">
      <c r="A24" s="44">
        <v>19</v>
      </c>
      <c r="B24" s="47"/>
      <c r="C24" s="123"/>
      <c r="D24" s="119" t="s">
        <v>486</v>
      </c>
      <c r="E24" s="123"/>
      <c r="F24" s="123"/>
      <c r="G24" s="126"/>
      <c r="H24" s="122"/>
      <c r="I24" s="122"/>
      <c r="J24" s="126"/>
      <c r="K24" s="122"/>
      <c r="L24" s="122"/>
      <c r="M24" s="122"/>
      <c r="N24" s="22"/>
    </row>
    <row r="25" spans="1:14" ht="15" customHeight="1" x14ac:dyDescent="0.2">
      <c r="A25" s="44">
        <v>20</v>
      </c>
      <c r="B25" s="47"/>
      <c r="C25" s="123"/>
      <c r="D25" s="123"/>
      <c r="E25" s="123"/>
      <c r="F25" s="123" t="s">
        <v>287</v>
      </c>
      <c r="G25" s="126"/>
      <c r="H25" s="193">
        <v>488.375</v>
      </c>
      <c r="I25" s="193">
        <v>553.875</v>
      </c>
      <c r="J25" s="193">
        <v>619.375</v>
      </c>
      <c r="K25" s="193">
        <v>684.875</v>
      </c>
      <c r="L25" s="193">
        <v>750.375</v>
      </c>
      <c r="M25" s="193">
        <v>815.875</v>
      </c>
      <c r="N25" s="22"/>
    </row>
    <row r="26" spans="1:14" ht="15" customHeight="1" x14ac:dyDescent="0.2">
      <c r="A26" s="44">
        <v>21</v>
      </c>
      <c r="B26" s="47"/>
      <c r="C26" s="123"/>
      <c r="D26" s="123"/>
      <c r="E26" s="123"/>
      <c r="F26" s="230" t="s">
        <v>572</v>
      </c>
      <c r="G26" s="126"/>
      <c r="H26" s="193">
        <v>2.44104724334515</v>
      </c>
      <c r="I26" s="193">
        <v>2.7684362260717585</v>
      </c>
      <c r="J26" s="193">
        <v>3.0958252087983666</v>
      </c>
      <c r="K26" s="193">
        <v>3.4232141915249747</v>
      </c>
      <c r="L26" s="193">
        <v>3.7506031742515828</v>
      </c>
      <c r="M26" s="193">
        <v>4.0779921569781914</v>
      </c>
      <c r="N26" s="22"/>
    </row>
    <row r="27" spans="1:14" ht="29.25" customHeight="1" x14ac:dyDescent="0.3">
      <c r="A27" s="44">
        <v>22</v>
      </c>
      <c r="B27" s="47"/>
      <c r="C27" s="111" t="s">
        <v>492</v>
      </c>
      <c r="D27" s="122"/>
      <c r="E27" s="126"/>
      <c r="F27" s="126"/>
      <c r="G27" s="126"/>
      <c r="H27" s="326"/>
      <c r="I27" s="326"/>
      <c r="J27" s="326"/>
      <c r="K27" s="326"/>
      <c r="L27" s="326"/>
      <c r="M27" s="326"/>
      <c r="N27" s="22"/>
    </row>
    <row r="28" spans="1:14" ht="12.75" customHeight="1" x14ac:dyDescent="0.2">
      <c r="A28" s="44">
        <v>23</v>
      </c>
      <c r="B28" s="47"/>
      <c r="C28" s="123"/>
      <c r="D28" s="123"/>
      <c r="E28" s="123"/>
      <c r="F28" s="134"/>
      <c r="G28" s="126"/>
      <c r="H28" s="146" t="s">
        <v>235</v>
      </c>
      <c r="I28" s="146" t="s">
        <v>449</v>
      </c>
      <c r="J28" s="146" t="s">
        <v>450</v>
      </c>
      <c r="K28" s="146" t="s">
        <v>451</v>
      </c>
      <c r="L28" s="146" t="s">
        <v>452</v>
      </c>
      <c r="M28" s="146" t="s">
        <v>453</v>
      </c>
      <c r="N28" s="22"/>
    </row>
    <row r="29" spans="1:14" ht="15.75" x14ac:dyDescent="0.25">
      <c r="A29" s="44">
        <v>24</v>
      </c>
      <c r="B29" s="47"/>
      <c r="C29" s="123"/>
      <c r="D29" s="119" t="s">
        <v>288</v>
      </c>
      <c r="E29" s="123"/>
      <c r="F29" s="123"/>
      <c r="G29" s="222" t="str">
        <f>IF(ISNUMBER(CoverSheet!$C$12),"for year ended","")</f>
        <v>for year ended</v>
      </c>
      <c r="H29" s="147">
        <f>IF(ISNUMBER(CoverSheet!$C$12),DATE(YEAR(CoverSheet!$C$12),MONTH(CoverSheet!$C$12),DAY(CoverSheet!$C$12))-1,"")</f>
        <v>44286</v>
      </c>
      <c r="I29" s="147">
        <f>IF(ISNUMBER(CoverSheet!$C$12),DATE(YEAR(CoverSheet!$C$12)+1,MONTH(CoverSheet!$C$12),DAY(CoverSheet!$C$12))-1,"")</f>
        <v>44651</v>
      </c>
      <c r="J29" s="147">
        <f>IF(ISNUMBER(CoverSheet!$C$12),DATE(YEAR(CoverSheet!$C$12)+2,MONTH(CoverSheet!$C$12),DAY(CoverSheet!$C$12))-1,"")</f>
        <v>45016</v>
      </c>
      <c r="K29" s="147">
        <f>IF(ISNUMBER(CoverSheet!$C$12),DATE(YEAR(CoverSheet!$C$12)+3,MONTH(CoverSheet!$C$12),DAY(CoverSheet!$C$12))-1,"")</f>
        <v>45382</v>
      </c>
      <c r="L29" s="147">
        <f>IF(ISNUMBER(CoverSheet!$C$12),DATE(YEAR(CoverSheet!$C$12)+4,MONTH(CoverSheet!$C$12),DAY(CoverSheet!$C$12))-1,"")</f>
        <v>45747</v>
      </c>
      <c r="M29" s="147">
        <f>IF(ISNUMBER(CoverSheet!$C$12),DATE(YEAR(CoverSheet!$C$12)+5,MONTH(CoverSheet!$C$12),DAY(CoverSheet!$C$12))-1,"")</f>
        <v>46112</v>
      </c>
      <c r="N29" s="21"/>
    </row>
    <row r="30" spans="1:14" ht="15" customHeight="1" x14ac:dyDescent="0.2">
      <c r="A30" s="44">
        <v>25</v>
      </c>
      <c r="B30" s="47"/>
      <c r="C30" s="123"/>
      <c r="D30" s="123"/>
      <c r="E30" s="123"/>
      <c r="F30" s="123" t="s">
        <v>69</v>
      </c>
      <c r="G30" s="67"/>
      <c r="H30" s="193">
        <v>142.33784181987264</v>
      </c>
      <c r="I30" s="193">
        <v>144.91553448306286</v>
      </c>
      <c r="J30" s="193">
        <v>147.53990833363733</v>
      </c>
      <c r="K30" s="193">
        <v>150.21180875292748</v>
      </c>
      <c r="L30" s="193">
        <v>152.93209643184952</v>
      </c>
      <c r="M30" s="193">
        <v>155.70164764815604</v>
      </c>
      <c r="N30" s="21"/>
    </row>
    <row r="31" spans="1:14" ht="15" customHeight="1" thickBot="1" x14ac:dyDescent="0.25">
      <c r="A31" s="44">
        <v>26</v>
      </c>
      <c r="B31" s="47"/>
      <c r="C31" s="123"/>
      <c r="D31" s="125" t="s">
        <v>5</v>
      </c>
      <c r="E31" s="123"/>
      <c r="F31" s="123" t="s">
        <v>487</v>
      </c>
      <c r="G31" s="126"/>
      <c r="H31" s="193">
        <v>0</v>
      </c>
      <c r="I31" s="193">
        <v>0</v>
      </c>
      <c r="J31" s="193">
        <v>0</v>
      </c>
      <c r="K31" s="193">
        <v>0</v>
      </c>
      <c r="L31" s="193">
        <v>0</v>
      </c>
      <c r="M31" s="193">
        <v>0</v>
      </c>
      <c r="N31" s="21"/>
    </row>
    <row r="32" spans="1:14" ht="15" customHeight="1" thickBot="1" x14ac:dyDescent="0.25">
      <c r="A32" s="44">
        <v>27</v>
      </c>
      <c r="B32" s="47"/>
      <c r="C32" s="123"/>
      <c r="D32" s="125"/>
      <c r="E32" s="65" t="s">
        <v>460</v>
      </c>
      <c r="F32" s="123"/>
      <c r="G32" s="126"/>
      <c r="H32" s="200">
        <f t="shared" ref="H32:M32" si="1">H30+H31</f>
        <v>142.33784181987264</v>
      </c>
      <c r="I32" s="200">
        <f t="shared" si="1"/>
        <v>144.91553448306286</v>
      </c>
      <c r="J32" s="200">
        <f t="shared" si="1"/>
        <v>147.53990833363733</v>
      </c>
      <c r="K32" s="200">
        <f t="shared" si="1"/>
        <v>150.21180875292748</v>
      </c>
      <c r="L32" s="200">
        <f t="shared" si="1"/>
        <v>152.93209643184952</v>
      </c>
      <c r="M32" s="200">
        <f t="shared" si="1"/>
        <v>155.70164764815604</v>
      </c>
      <c r="N32" s="21"/>
    </row>
    <row r="33" spans="1:14" ht="15" customHeight="1" thickBot="1" x14ac:dyDescent="0.25">
      <c r="A33" s="44">
        <v>28</v>
      </c>
      <c r="B33" s="47"/>
      <c r="C33" s="123"/>
      <c r="D33" s="125" t="s">
        <v>4</v>
      </c>
      <c r="E33" s="123"/>
      <c r="F33" s="123" t="s">
        <v>70</v>
      </c>
      <c r="G33" s="126"/>
      <c r="H33" s="193"/>
      <c r="I33" s="193"/>
      <c r="J33" s="193"/>
      <c r="K33" s="193"/>
      <c r="L33" s="193"/>
      <c r="M33" s="193"/>
      <c r="N33" s="21"/>
    </row>
    <row r="34" spans="1:14" ht="15" customHeight="1" thickBot="1" x14ac:dyDescent="0.25">
      <c r="A34" s="44">
        <v>29</v>
      </c>
      <c r="B34" s="47"/>
      <c r="C34" s="123"/>
      <c r="D34" s="123"/>
      <c r="E34" s="65" t="s">
        <v>482</v>
      </c>
      <c r="F34" s="123"/>
      <c r="G34" s="126"/>
      <c r="H34" s="200">
        <f t="shared" ref="H34:M34" si="2">H32-H33</f>
        <v>142.33784181987264</v>
      </c>
      <c r="I34" s="200">
        <f t="shared" si="2"/>
        <v>144.91553448306286</v>
      </c>
      <c r="J34" s="200">
        <f t="shared" si="2"/>
        <v>147.53990833363733</v>
      </c>
      <c r="K34" s="200">
        <f t="shared" si="2"/>
        <v>150.21180875292748</v>
      </c>
      <c r="L34" s="200">
        <f t="shared" si="2"/>
        <v>152.93209643184952</v>
      </c>
      <c r="M34" s="200">
        <f t="shared" si="2"/>
        <v>155.70164764815604</v>
      </c>
      <c r="N34" s="21"/>
    </row>
    <row r="35" spans="1:14" ht="30" customHeight="1" x14ac:dyDescent="0.25">
      <c r="A35" s="44">
        <v>30</v>
      </c>
      <c r="B35" s="47"/>
      <c r="C35" s="123"/>
      <c r="D35" s="119" t="s">
        <v>297</v>
      </c>
      <c r="E35" s="123"/>
      <c r="F35" s="123"/>
      <c r="G35" s="126"/>
      <c r="H35" s="126"/>
      <c r="I35" s="126"/>
      <c r="J35" s="126"/>
      <c r="K35" s="126"/>
      <c r="L35" s="126"/>
      <c r="M35" s="126"/>
      <c r="N35" s="21"/>
    </row>
    <row r="36" spans="1:14" ht="15" customHeight="1" x14ac:dyDescent="0.2">
      <c r="A36" s="44">
        <v>31</v>
      </c>
      <c r="B36" s="47"/>
      <c r="C36" s="123"/>
      <c r="D36" s="123"/>
      <c r="E36" s="123"/>
      <c r="F36" s="123" t="s">
        <v>71</v>
      </c>
      <c r="G36" s="126"/>
      <c r="H36" s="193">
        <v>842.24018034119706</v>
      </c>
      <c r="I36" s="193">
        <v>857.49287987458558</v>
      </c>
      <c r="J36" s="193">
        <v>873.02180090450918</v>
      </c>
      <c r="K36" s="193">
        <v>888.83194571367733</v>
      </c>
      <c r="L36" s="193">
        <v>904.92840717453487</v>
      </c>
      <c r="M36" s="193">
        <v>921.3163703898133</v>
      </c>
      <c r="N36" s="21"/>
    </row>
    <row r="37" spans="1:14" ht="15" customHeight="1" x14ac:dyDescent="0.2">
      <c r="A37" s="44">
        <v>32</v>
      </c>
      <c r="B37" s="47"/>
      <c r="C37" s="123"/>
      <c r="D37" s="125" t="s">
        <v>4</v>
      </c>
      <c r="E37" s="123"/>
      <c r="F37" s="123" t="s">
        <v>72</v>
      </c>
      <c r="G37" s="126"/>
      <c r="H37" s="193">
        <v>15.030778764893212</v>
      </c>
      <c r="I37" s="193">
        <v>15.302981347487737</v>
      </c>
      <c r="J37" s="193">
        <v>15.580113431549226</v>
      </c>
      <c r="K37" s="193">
        <v>15.862264288768198</v>
      </c>
      <c r="L37" s="193">
        <v>16.149524807516862</v>
      </c>
      <c r="M37" s="193">
        <v>16.441987522126691</v>
      </c>
      <c r="N37" s="21"/>
    </row>
    <row r="38" spans="1:14" ht="15" customHeight="1" x14ac:dyDescent="0.2">
      <c r="A38" s="44">
        <v>33</v>
      </c>
      <c r="B38" s="47"/>
      <c r="C38" s="123"/>
      <c r="D38" s="125" t="s">
        <v>5</v>
      </c>
      <c r="E38" s="123"/>
      <c r="F38" s="123" t="s">
        <v>488</v>
      </c>
      <c r="G38" s="126"/>
      <c r="H38" s="193">
        <v>28.847653956365658</v>
      </c>
      <c r="I38" s="193">
        <v>29.370075717176647</v>
      </c>
      <c r="J38" s="193">
        <v>29.901958368519033</v>
      </c>
      <c r="K38" s="193">
        <v>30.44347324408594</v>
      </c>
      <c r="L38" s="193">
        <v>30.994794780368721</v>
      </c>
      <c r="M38" s="193">
        <v>31.55610057284764</v>
      </c>
      <c r="N38" s="21"/>
    </row>
    <row r="39" spans="1:14" ht="15" customHeight="1" thickBot="1" x14ac:dyDescent="0.25">
      <c r="A39" s="44">
        <v>34</v>
      </c>
      <c r="B39" s="47"/>
      <c r="C39" s="123"/>
      <c r="D39" s="125" t="s">
        <v>4</v>
      </c>
      <c r="E39" s="123"/>
      <c r="F39" s="123" t="s">
        <v>73</v>
      </c>
      <c r="G39" s="126"/>
      <c r="H39" s="193">
        <v>0</v>
      </c>
      <c r="I39" s="193">
        <v>0</v>
      </c>
      <c r="J39" s="193">
        <v>0</v>
      </c>
      <c r="K39" s="193">
        <v>0</v>
      </c>
      <c r="L39" s="193">
        <v>0</v>
      </c>
      <c r="M39" s="193">
        <v>0</v>
      </c>
      <c r="N39" s="21"/>
    </row>
    <row r="40" spans="1:14" ht="15" customHeight="1" thickBot="1" x14ac:dyDescent="0.25">
      <c r="A40" s="63">
        <v>35</v>
      </c>
      <c r="B40" s="47"/>
      <c r="C40" s="123"/>
      <c r="D40" s="123"/>
      <c r="E40" s="65" t="s">
        <v>493</v>
      </c>
      <c r="F40" s="123"/>
      <c r="G40" s="126"/>
      <c r="H40" s="200">
        <f t="shared" ref="H40:M40" si="3">H36-H37+H38-H39</f>
        <v>856.05705553266955</v>
      </c>
      <c r="I40" s="200">
        <f t="shared" si="3"/>
        <v>871.55997424427449</v>
      </c>
      <c r="J40" s="200">
        <f t="shared" si="3"/>
        <v>887.34364584147897</v>
      </c>
      <c r="K40" s="200">
        <f t="shared" si="3"/>
        <v>903.41315466899505</v>
      </c>
      <c r="L40" s="200">
        <f t="shared" si="3"/>
        <v>919.77367714738671</v>
      </c>
      <c r="M40" s="200">
        <f t="shared" si="3"/>
        <v>936.4304834405342</v>
      </c>
      <c r="N40" s="21"/>
    </row>
    <row r="41" spans="1:14" s="71" customFormat="1" ht="15" customHeight="1" thickBot="1" x14ac:dyDescent="0.25">
      <c r="A41" s="63">
        <v>36</v>
      </c>
      <c r="B41" s="47"/>
      <c r="C41" s="123"/>
      <c r="D41" s="125" t="s">
        <v>4</v>
      </c>
      <c r="E41" s="123"/>
      <c r="F41" s="123" t="s">
        <v>494</v>
      </c>
      <c r="G41" s="126"/>
      <c r="H41" s="193">
        <v>808.157573759</v>
      </c>
      <c r="I41" s="193">
        <v>822.79304821853566</v>
      </c>
      <c r="J41" s="193">
        <v>837.69356642648222</v>
      </c>
      <c r="K41" s="193">
        <v>852.86392824011557</v>
      </c>
      <c r="L41" s="193">
        <v>868.30902044058746</v>
      </c>
      <c r="M41" s="193">
        <v>884.03381830708906</v>
      </c>
      <c r="N41" s="21"/>
    </row>
    <row r="42" spans="1:14" s="71" customFormat="1" ht="15" customHeight="1" thickBot="1" x14ac:dyDescent="0.25">
      <c r="A42" s="63">
        <v>37</v>
      </c>
      <c r="B42" s="47"/>
      <c r="C42" s="123"/>
      <c r="D42" s="123"/>
      <c r="E42" s="65" t="s">
        <v>495</v>
      </c>
      <c r="F42" s="123"/>
      <c r="G42" s="126"/>
      <c r="H42" s="200">
        <f t="shared" ref="H42:M42" si="4">H40-H41</f>
        <v>47.89948177366955</v>
      </c>
      <c r="I42" s="200">
        <f t="shared" si="4"/>
        <v>48.766926025738826</v>
      </c>
      <c r="J42" s="200">
        <f t="shared" si="4"/>
        <v>49.650079414996753</v>
      </c>
      <c r="K42" s="200">
        <f t="shared" si="4"/>
        <v>50.549226428879479</v>
      </c>
      <c r="L42" s="200">
        <f t="shared" si="4"/>
        <v>51.464656706799246</v>
      </c>
      <c r="M42" s="200">
        <f t="shared" si="4"/>
        <v>52.39666513344514</v>
      </c>
      <c r="N42" s="21"/>
    </row>
    <row r="43" spans="1:14" ht="12.75" customHeight="1" thickBot="1" x14ac:dyDescent="0.25">
      <c r="A43" s="63">
        <v>38</v>
      </c>
      <c r="B43" s="47"/>
      <c r="C43" s="123"/>
      <c r="D43" s="123"/>
      <c r="E43" s="123"/>
      <c r="F43" s="123"/>
      <c r="G43" s="126"/>
      <c r="H43" s="126"/>
      <c r="I43" s="126"/>
      <c r="J43" s="126"/>
      <c r="K43" s="126"/>
      <c r="L43" s="126"/>
      <c r="M43" s="126"/>
      <c r="N43" s="21"/>
    </row>
    <row r="44" spans="1:14" ht="15" customHeight="1" thickBot="1" x14ac:dyDescent="0.25">
      <c r="A44" s="63">
        <v>39</v>
      </c>
      <c r="B44" s="47"/>
      <c r="C44" s="123"/>
      <c r="D44" s="123"/>
      <c r="E44" s="65" t="s">
        <v>74</v>
      </c>
      <c r="F44" s="123"/>
      <c r="G44" s="126"/>
      <c r="H44" s="203">
        <f t="shared" ref="H44:M44" si="5">IF(H34&lt;&gt;0,H40/(H34*8760)*1000,0)</f>
        <v>0.68655957485640418</v>
      </c>
      <c r="I44" s="203">
        <f t="shared" si="5"/>
        <v>0.68655957485640418</v>
      </c>
      <c r="J44" s="203">
        <f t="shared" si="5"/>
        <v>0.68655957485640406</v>
      </c>
      <c r="K44" s="203">
        <f t="shared" si="5"/>
        <v>0.68655957485640406</v>
      </c>
      <c r="L44" s="203">
        <f t="shared" si="5"/>
        <v>0.68655957485640395</v>
      </c>
      <c r="M44" s="203">
        <f t="shared" si="5"/>
        <v>0.68655957485640395</v>
      </c>
      <c r="N44" s="21"/>
    </row>
    <row r="45" spans="1:14" s="71" customFormat="1" ht="15" customHeight="1" thickBot="1" x14ac:dyDescent="0.25">
      <c r="A45" s="63">
        <v>40</v>
      </c>
      <c r="B45" s="47"/>
      <c r="C45" s="123"/>
      <c r="D45" s="123"/>
      <c r="E45" s="65" t="s">
        <v>496</v>
      </c>
      <c r="F45" s="123"/>
      <c r="G45" s="126"/>
      <c r="H45" s="204">
        <f t="shared" ref="H45:M45" si="6">IF(H40=0,"-",H42/H40)</f>
        <v>5.5953609007830404E-2</v>
      </c>
      <c r="I45" s="204">
        <f t="shared" si="6"/>
        <v>5.5953609007830349E-2</v>
      </c>
      <c r="J45" s="204">
        <f t="shared" si="6"/>
        <v>5.5953609007830293E-2</v>
      </c>
      <c r="K45" s="204">
        <f t="shared" si="6"/>
        <v>5.5953609007830307E-2</v>
      </c>
      <c r="L45" s="204">
        <f t="shared" si="6"/>
        <v>5.5953609007830335E-2</v>
      </c>
      <c r="M45" s="204">
        <f t="shared" si="6"/>
        <v>5.5953609007830279E-2</v>
      </c>
      <c r="N45" s="21"/>
    </row>
    <row r="46" spans="1:14" x14ac:dyDescent="0.2">
      <c r="A46" s="23"/>
      <c r="B46" s="57"/>
      <c r="C46" s="24"/>
      <c r="D46" s="24"/>
      <c r="E46" s="24"/>
      <c r="F46" s="24"/>
      <c r="G46" s="24"/>
      <c r="H46" s="24"/>
      <c r="I46" s="24"/>
      <c r="J46" s="24"/>
      <c r="K46" s="24"/>
      <c r="L46" s="24"/>
      <c r="M46" s="24"/>
      <c r="N46" s="25"/>
    </row>
  </sheetData>
  <sheetProtection sheet="1" objects="1"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4:D14"/>
    <mergeCell ref="C20:D20"/>
    <mergeCell ref="K2:M2"/>
    <mergeCell ref="K3:M3"/>
    <mergeCell ref="C21:D21"/>
    <mergeCell ref="C12:D12"/>
    <mergeCell ref="C13:D13"/>
    <mergeCell ref="H8:M8"/>
    <mergeCell ref="A5:M5"/>
    <mergeCell ref="H7:M7"/>
  </mergeCells>
  <dataValidations count="1">
    <dataValidation allowBlank="1" showInputMessage="1" showErrorMessage="1" prompt="Please enter text" sqref="F12:F21"/>
  </dataValidations>
  <pageMargins left="0.70866141732283472" right="0.70866141732283472" top="0.74803149606299213" bottom="0.74803149606299213" header="0.31496062992125989" footer="0.31496062992125989"/>
  <pageSetup paperSize="9" scale="53"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BreakPreview" zoomScaleNormal="100" zoomScaleSheetLayoutView="100" workbookViewId="0">
      <selection activeCell="I15" sqref="I15"/>
    </sheetView>
  </sheetViews>
  <sheetFormatPr defaultColWidth="9.140625" defaultRowHeight="12.75" x14ac:dyDescent="0.2"/>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x14ac:dyDescent="0.2">
      <c r="A1" s="31"/>
      <c r="B1" s="32"/>
      <c r="C1" s="32"/>
      <c r="D1" s="32"/>
      <c r="E1" s="32"/>
      <c r="F1" s="32"/>
      <c r="G1" s="32"/>
      <c r="H1" s="32"/>
      <c r="I1" s="32"/>
      <c r="J1" s="32"/>
      <c r="K1" s="32"/>
      <c r="L1" s="32"/>
      <c r="M1" s="32"/>
      <c r="N1" s="33"/>
    </row>
    <row r="2" spans="1:14" ht="18" customHeight="1" x14ac:dyDescent="0.3">
      <c r="A2" s="34"/>
      <c r="B2" s="81"/>
      <c r="C2" s="81"/>
      <c r="D2" s="81"/>
      <c r="E2" s="81"/>
      <c r="F2" s="81"/>
      <c r="G2" s="81"/>
      <c r="H2" s="81"/>
      <c r="I2" s="29"/>
      <c r="J2" s="45" t="s">
        <v>7</v>
      </c>
      <c r="K2" s="320" t="str">
        <f>IF(NOT(ISBLANK(CoverSheet!$C$8)),CoverSheet!$C$8,"")</f>
        <v>Alpine Energy Limited</v>
      </c>
      <c r="L2" s="320"/>
      <c r="M2" s="320"/>
      <c r="N2" s="26"/>
    </row>
    <row r="3" spans="1:14" ht="18" customHeight="1" x14ac:dyDescent="0.3">
      <c r="A3" s="34"/>
      <c r="B3" s="81"/>
      <c r="C3" s="81"/>
      <c r="D3" s="81"/>
      <c r="E3" s="81"/>
      <c r="F3" s="81"/>
      <c r="G3" s="81"/>
      <c r="H3" s="81"/>
      <c r="I3" s="29"/>
      <c r="J3" s="45" t="s">
        <v>234</v>
      </c>
      <c r="K3" s="321" t="str">
        <f>IF(ISNUMBER(CoverSheet!$C$12),TEXT(CoverSheet!$C$12,"_([$-1409]d mmmm yyyy;_(@")&amp;" –"&amp;TEXT(DATE(YEAR(CoverSheet!$C$12)+10,MONTH(CoverSheet!$C$12),DAY(CoverSheet!$C$12)-1),"_([$-1409]d mmmm yyyy;_(@"),"")</f>
        <v xml:space="preserve"> 1 April 2021 – 31 March 2031</v>
      </c>
      <c r="L3" s="321"/>
      <c r="M3" s="321"/>
      <c r="N3" s="26"/>
    </row>
    <row r="4" spans="1:14" ht="18" customHeight="1" x14ac:dyDescent="0.35">
      <c r="A4" s="82"/>
      <c r="B4" s="81"/>
      <c r="C4" s="81"/>
      <c r="D4" s="81"/>
      <c r="E4" s="81"/>
      <c r="F4" s="81"/>
      <c r="G4" s="81"/>
      <c r="H4" s="81"/>
      <c r="I4" s="43"/>
      <c r="J4" s="45" t="s">
        <v>66</v>
      </c>
      <c r="K4" s="327"/>
      <c r="L4" s="327"/>
      <c r="M4" s="327"/>
      <c r="N4" s="26"/>
    </row>
    <row r="5" spans="1:14" s="86" customFormat="1" ht="21" x14ac:dyDescent="0.35">
      <c r="A5" s="91" t="s">
        <v>420</v>
      </c>
      <c r="B5" s="87"/>
      <c r="C5" s="87"/>
      <c r="D5" s="87"/>
      <c r="E5" s="87"/>
      <c r="F5" s="87"/>
      <c r="G5" s="87"/>
      <c r="H5" s="87"/>
      <c r="I5" s="43"/>
      <c r="J5" s="45"/>
      <c r="K5" s="45"/>
      <c r="L5" s="45"/>
      <c r="M5" s="45"/>
      <c r="N5" s="26"/>
    </row>
    <row r="6" spans="1:14" s="19" customFormat="1" ht="33" customHeight="1" x14ac:dyDescent="0.2">
      <c r="A6" s="328" t="s">
        <v>497</v>
      </c>
      <c r="B6" s="329"/>
      <c r="C6" s="329"/>
      <c r="D6" s="329"/>
      <c r="E6" s="329"/>
      <c r="F6" s="329"/>
      <c r="G6" s="329"/>
      <c r="H6" s="329"/>
      <c r="I6" s="329"/>
      <c r="J6" s="329"/>
      <c r="K6" s="329"/>
      <c r="L6" s="329"/>
      <c r="M6" s="329"/>
      <c r="N6" s="46"/>
    </row>
    <row r="7" spans="1:14" ht="15" customHeight="1" x14ac:dyDescent="0.2">
      <c r="A7" s="39" t="s">
        <v>530</v>
      </c>
      <c r="B7" s="59"/>
      <c r="C7" s="36"/>
      <c r="D7" s="81"/>
      <c r="E7" s="81"/>
      <c r="F7" s="81"/>
      <c r="G7" s="81"/>
      <c r="H7" s="81"/>
      <c r="I7" s="81"/>
      <c r="J7" s="81"/>
      <c r="K7" s="81"/>
      <c r="L7" s="81"/>
      <c r="M7" s="81"/>
      <c r="N7" s="26"/>
    </row>
    <row r="8" spans="1:14" ht="14.25" customHeight="1" x14ac:dyDescent="0.2">
      <c r="A8" s="63">
        <v>8</v>
      </c>
      <c r="B8" s="83"/>
      <c r="C8" s="80"/>
      <c r="D8" s="80"/>
      <c r="E8" s="80"/>
      <c r="F8" s="80"/>
      <c r="G8" s="35"/>
      <c r="H8" s="35" t="s">
        <v>235</v>
      </c>
      <c r="I8" s="35" t="s">
        <v>449</v>
      </c>
      <c r="J8" s="35" t="s">
        <v>450</v>
      </c>
      <c r="K8" s="35" t="s">
        <v>451</v>
      </c>
      <c r="L8" s="35" t="s">
        <v>452</v>
      </c>
      <c r="M8" s="35" t="s">
        <v>453</v>
      </c>
      <c r="N8" s="38"/>
    </row>
    <row r="9" spans="1:14" ht="12.75" customHeight="1" x14ac:dyDescent="0.2">
      <c r="A9" s="63">
        <v>9</v>
      </c>
      <c r="B9" s="80"/>
      <c r="C9" s="27"/>
      <c r="D9" s="80"/>
      <c r="E9" s="65"/>
      <c r="F9" s="84"/>
      <c r="G9" s="222" t="str">
        <f>IF(ISNUMBER(CoverSheet!$C$12),"for year ended","")</f>
        <v>for year ended</v>
      </c>
      <c r="H9" s="53">
        <f>IF(ISNUMBER(CoverSheet!$C$12),DATE(YEAR(CoverSheet!$C$12),MONTH(CoverSheet!$C$12),DAY(CoverSheet!$C$12))-1,"")</f>
        <v>44286</v>
      </c>
      <c r="I9" s="53">
        <f>IF(ISNUMBER(CoverSheet!$C$12),DATE(YEAR(CoverSheet!$C$12)+1,MONTH(CoverSheet!$C$12),DAY(CoverSheet!$C$12))-1,"")</f>
        <v>44651</v>
      </c>
      <c r="J9" s="53">
        <f>IF(ISNUMBER(CoverSheet!$C$12),DATE(YEAR(CoverSheet!$C$12)+2,MONTH(CoverSheet!$C$12),DAY(CoverSheet!$C$12))-1,"")</f>
        <v>45016</v>
      </c>
      <c r="K9" s="53">
        <f>IF(ISNUMBER(CoverSheet!$C$12),DATE(YEAR(CoverSheet!$C$12)+3,MONTH(CoverSheet!$C$12),DAY(CoverSheet!$C$12))-1,"")</f>
        <v>45382</v>
      </c>
      <c r="L9" s="53">
        <f>IF(ISNUMBER(CoverSheet!$C$12),DATE(YEAR(CoverSheet!$C$12)+4,MONTH(CoverSheet!$C$12),DAY(CoverSheet!$C$12))-1,"")</f>
        <v>45747</v>
      </c>
      <c r="M9" s="53">
        <f>IF(ISNUMBER(CoverSheet!$C$12),DATE(YEAR(CoverSheet!$C$12)+5,MONTH(CoverSheet!$C$12),DAY(CoverSheet!$C$12))-1,"")</f>
        <v>46112</v>
      </c>
      <c r="N9" s="21"/>
    </row>
    <row r="10" spans="1:14" s="78" customFormat="1" ht="12.75" customHeight="1" x14ac:dyDescent="0.2">
      <c r="A10" s="63">
        <v>10</v>
      </c>
      <c r="B10" s="80"/>
      <c r="C10" s="27"/>
      <c r="D10" s="80"/>
      <c r="E10" s="65" t="s">
        <v>12</v>
      </c>
      <c r="F10" s="84"/>
      <c r="G10" s="222"/>
      <c r="H10" s="64"/>
      <c r="I10" s="53"/>
      <c r="J10" s="53"/>
      <c r="K10" s="53"/>
      <c r="L10" s="53"/>
      <c r="M10" s="53"/>
      <c r="N10" s="21"/>
    </row>
    <row r="11" spans="1:14" ht="15" customHeight="1" x14ac:dyDescent="0.2">
      <c r="A11" s="63">
        <v>11</v>
      </c>
      <c r="B11" s="80"/>
      <c r="C11" s="37"/>
      <c r="D11" s="80"/>
      <c r="E11" s="84"/>
      <c r="F11" s="84" t="s">
        <v>10</v>
      </c>
      <c r="G11" s="67"/>
      <c r="H11" s="205">
        <v>66</v>
      </c>
      <c r="I11" s="205">
        <v>52.24</v>
      </c>
      <c r="J11" s="205">
        <v>52.24</v>
      </c>
      <c r="K11" s="205">
        <v>52.24</v>
      </c>
      <c r="L11" s="205">
        <v>52.24</v>
      </c>
      <c r="M11" s="205">
        <v>54.99</v>
      </c>
      <c r="N11" s="21"/>
    </row>
    <row r="12" spans="1:14" ht="15" customHeight="1" x14ac:dyDescent="0.2">
      <c r="A12" s="63">
        <v>12</v>
      </c>
      <c r="B12" s="80"/>
      <c r="C12" s="37"/>
      <c r="D12" s="80"/>
      <c r="E12" s="84"/>
      <c r="F12" s="84" t="s">
        <v>11</v>
      </c>
      <c r="G12" s="83"/>
      <c r="H12" s="205">
        <v>91.88</v>
      </c>
      <c r="I12" s="205">
        <v>91.88</v>
      </c>
      <c r="J12" s="205">
        <v>91.88</v>
      </c>
      <c r="K12" s="205">
        <v>91.88</v>
      </c>
      <c r="L12" s="205">
        <v>91.88</v>
      </c>
      <c r="M12" s="205">
        <v>91.88</v>
      </c>
      <c r="N12" s="21"/>
    </row>
    <row r="13" spans="1:14" ht="30" customHeight="1" x14ac:dyDescent="0.2">
      <c r="A13" s="63">
        <v>13</v>
      </c>
      <c r="B13" s="80"/>
      <c r="C13" s="84"/>
      <c r="D13" s="80"/>
      <c r="E13" s="65" t="s">
        <v>298</v>
      </c>
      <c r="F13" s="84"/>
      <c r="G13" s="80"/>
      <c r="H13" s="80"/>
      <c r="I13" s="80"/>
      <c r="J13" s="80"/>
      <c r="K13" s="80"/>
      <c r="L13" s="80"/>
      <c r="M13" s="80"/>
      <c r="N13" s="21"/>
    </row>
    <row r="14" spans="1:14" ht="15" customHeight="1" x14ac:dyDescent="0.2">
      <c r="A14" s="63">
        <v>14</v>
      </c>
      <c r="B14" s="80"/>
      <c r="C14" s="37"/>
      <c r="D14" s="80"/>
      <c r="E14" s="84"/>
      <c r="F14" s="84" t="s">
        <v>10</v>
      </c>
      <c r="G14" s="83"/>
      <c r="H14" s="201">
        <v>0.69899999999999995</v>
      </c>
      <c r="I14" s="201">
        <v>0.69899999999999995</v>
      </c>
      <c r="J14" s="201">
        <v>0.69899999999999995</v>
      </c>
      <c r="K14" s="201">
        <v>0.69899999999999995</v>
      </c>
      <c r="L14" s="201">
        <v>0.69899999999999995</v>
      </c>
      <c r="M14" s="201">
        <v>0.69899999999999995</v>
      </c>
      <c r="N14" s="21"/>
    </row>
    <row r="15" spans="1:14" ht="15" customHeight="1" x14ac:dyDescent="0.2">
      <c r="A15" s="63">
        <v>15</v>
      </c>
      <c r="B15" s="80"/>
      <c r="C15" s="37"/>
      <c r="D15" s="80"/>
      <c r="E15" s="84"/>
      <c r="F15" s="84" t="s">
        <v>11</v>
      </c>
      <c r="G15" s="83"/>
      <c r="H15" s="201">
        <v>1.1970000000000001</v>
      </c>
      <c r="I15" s="201">
        <v>1.1970000000000001</v>
      </c>
      <c r="J15" s="201">
        <v>1.1970000000000001</v>
      </c>
      <c r="K15" s="201">
        <v>1.1970000000000001</v>
      </c>
      <c r="L15" s="201">
        <v>1.1970000000000001</v>
      </c>
      <c r="M15" s="201">
        <v>1.1970000000000001</v>
      </c>
      <c r="N15" s="21"/>
    </row>
    <row r="16" spans="1:14" x14ac:dyDescent="0.2">
      <c r="A16" s="23"/>
      <c r="B16" s="24"/>
      <c r="C16" s="24"/>
      <c r="D16" s="24"/>
      <c r="E16" s="24"/>
      <c r="F16" s="24"/>
      <c r="G16" s="24"/>
      <c r="H16" s="24"/>
      <c r="I16" s="24"/>
      <c r="J16" s="24"/>
      <c r="K16" s="24"/>
      <c r="L16" s="24"/>
      <c r="M16" s="24"/>
      <c r="N16" s="25"/>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disablePrompts="1"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 Tweedie</cp:lastModifiedBy>
  <cp:lastPrinted>2015-03-23T03:35:38Z</cp:lastPrinted>
  <dcterms:created xsi:type="dcterms:W3CDTF">2010-01-15T02:39:26Z</dcterms:created>
  <dcterms:modified xsi:type="dcterms:W3CDTF">2021-03-30T23:05:16Z</dcterms:modified>
</cp:coreProperties>
</file>