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AdminNew\Information Disclosure Requirements\2020\Finals from PWC\"/>
    </mc:Choice>
  </mc:AlternateContent>
  <bookViews>
    <workbookView xWindow="0" yWindow="0" windowWidth="20496" windowHeight="7056" tabRatio="621"/>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Forecast'!$A$1:$S$190</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Forecast'!$A$1:$S$190</definedName>
    <definedName name="Z_21F2E024_704F_4E93_AC63_213755ECFFE0_.wvu.PrintArea" localSheetId="4" hidden="1">'S11b.Opex Forecast'!$A$1:$T$51</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Forecast'!$A$1:$N$46</definedName>
    <definedName name="Z_21F2E024_704F_4E93_AC63_213755ECFFE0_.wvu.PrintArea" localSheetId="1" hidden="1">TOC!$A$1:$D$16</definedName>
  </definedNames>
  <calcPr calcId="162913"/>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M166" i="44" l="1"/>
  <c r="L166" i="44"/>
  <c r="K166" i="44"/>
  <c r="J166" i="44"/>
  <c r="I166" i="44"/>
  <c r="H166" i="44"/>
  <c r="G166" i="44"/>
  <c r="M137" i="44"/>
  <c r="L137" i="44"/>
  <c r="K137" i="44"/>
  <c r="J137" i="44"/>
  <c r="I137" i="44"/>
  <c r="H137" i="44"/>
  <c r="G137" i="44"/>
  <c r="M121" i="44"/>
  <c r="L121" i="44"/>
  <c r="K121" i="44"/>
  <c r="J121" i="44"/>
  <c r="I121" i="44"/>
  <c r="H121" i="44"/>
  <c r="G121" i="44"/>
  <c r="M106" i="44"/>
  <c r="L106" i="44"/>
  <c r="K106" i="44"/>
  <c r="J106" i="44"/>
  <c r="I106" i="44"/>
  <c r="H106" i="44"/>
  <c r="G106" i="44"/>
  <c r="J9" i="56" l="1"/>
  <c r="M152" i="44"/>
  <c r="L152" i="44"/>
  <c r="K152" i="44"/>
  <c r="J152" i="44"/>
  <c r="I152" i="44"/>
  <c r="H152" i="44"/>
  <c r="G152" i="44"/>
  <c r="P3" i="44"/>
  <c r="P2" i="44"/>
  <c r="G92" i="44"/>
  <c r="N8" i="44"/>
  <c r="N18" i="44"/>
  <c r="N19" i="44" s="1"/>
  <c r="N31" i="44"/>
  <c r="N41" i="44"/>
  <c r="N42" i="44" s="1"/>
  <c r="N44" i="44" s="1"/>
  <c r="N52" i="44"/>
  <c r="N54" i="44"/>
  <c r="N55" i="44"/>
  <c r="N56" i="44"/>
  <c r="N57" i="44"/>
  <c r="N59" i="44"/>
  <c r="N60" i="44"/>
  <c r="N61" i="44"/>
  <c r="N64" i="44"/>
  <c r="M92" i="44"/>
  <c r="L92" i="44"/>
  <c r="K92" i="44"/>
  <c r="J92" i="44"/>
  <c r="I92" i="44"/>
  <c r="H92" i="44"/>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29" i="99"/>
  <c r="L29" i="99"/>
  <c r="K29" i="99"/>
  <c r="J29" i="99"/>
  <c r="I29" i="99"/>
  <c r="H29"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29" i="99"/>
  <c r="G10" i="99"/>
  <c r="H8" i="88"/>
  <c r="M22" i="99"/>
  <c r="H40" i="99"/>
  <c r="H42" i="99" s="1"/>
  <c r="M32" i="99"/>
  <c r="M34" i="99" s="1"/>
  <c r="M44" i="99" s="1"/>
  <c r="L32" i="99"/>
  <c r="L34" i="99" s="1"/>
  <c r="L44" i="99" s="1"/>
  <c r="K32" i="99"/>
  <c r="K34" i="99" s="1"/>
  <c r="K44" i="99" s="1"/>
  <c r="J32" i="99"/>
  <c r="J34" i="99" s="1"/>
  <c r="J44" i="99" s="1"/>
  <c r="I32" i="99"/>
  <c r="I34" i="99" s="1"/>
  <c r="I44" i="99" s="1"/>
  <c r="H32" i="99"/>
  <c r="H34" i="99" s="1"/>
  <c r="H44" i="99" s="1"/>
  <c r="L22" i="99"/>
  <c r="K22" i="99"/>
  <c r="J22" i="99"/>
  <c r="I22" i="99"/>
  <c r="H22" i="99"/>
  <c r="I48" i="88"/>
  <c r="I47" i="88"/>
  <c r="I45" i="88"/>
  <c r="I44" i="88"/>
  <c r="I43" i="88"/>
  <c r="I42" i="88"/>
  <c r="H187" i="44"/>
  <c r="H177" i="44"/>
  <c r="H161" i="44"/>
  <c r="H163" i="44" s="1"/>
  <c r="H147" i="44"/>
  <c r="H132" i="44"/>
  <c r="H116" i="44"/>
  <c r="H101" i="44"/>
  <c r="H87" i="44"/>
  <c r="H89" i="44" s="1"/>
  <c r="I76" i="44"/>
  <c r="J76" i="44"/>
  <c r="J78" i="44" s="1"/>
  <c r="K76" i="44"/>
  <c r="L76" i="44"/>
  <c r="L78" i="44" s="1"/>
  <c r="M76" i="44"/>
  <c r="H76" i="44"/>
  <c r="R18" i="44"/>
  <c r="Q18" i="44"/>
  <c r="Q19" i="44" s="1"/>
  <c r="Q21" i="44" s="1"/>
  <c r="P18" i="44"/>
  <c r="P19" i="44" s="1"/>
  <c r="O18" i="44"/>
  <c r="O19" i="44" s="1"/>
  <c r="K3" i="75"/>
  <c r="K3" i="99"/>
  <c r="Q2" i="88"/>
  <c r="K2" i="75"/>
  <c r="K2" i="99"/>
  <c r="K2" i="91"/>
  <c r="Q3" i="88"/>
  <c r="M40" i="99"/>
  <c r="L40" i="99"/>
  <c r="K40" i="99"/>
  <c r="J40" i="99"/>
  <c r="I40" i="99"/>
  <c r="I42"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I116" i="44"/>
  <c r="I118" i="44" s="1"/>
  <c r="J116" i="44"/>
  <c r="J118" i="44" s="1"/>
  <c r="K116" i="44"/>
  <c r="K118" i="44" s="1"/>
  <c r="L116" i="44"/>
  <c r="L118" i="44" s="1"/>
  <c r="M116" i="44"/>
  <c r="M187" i="44"/>
  <c r="L187" i="44"/>
  <c r="K187" i="44"/>
  <c r="J187" i="44"/>
  <c r="I187" i="44"/>
  <c r="M161" i="44"/>
  <c r="M163" i="44" s="1"/>
  <c r="L161" i="44"/>
  <c r="L163" i="44" s="1"/>
  <c r="K161" i="44"/>
  <c r="K163" i="44" s="1"/>
  <c r="J161" i="44"/>
  <c r="J163" i="44" s="1"/>
  <c r="I161" i="44"/>
  <c r="I163" i="44" s="1"/>
  <c r="M147" i="44"/>
  <c r="L147" i="44"/>
  <c r="K147" i="44"/>
  <c r="J147" i="44"/>
  <c r="J149" i="44" s="1"/>
  <c r="I147" i="44"/>
  <c r="M132" i="44"/>
  <c r="L132" i="44"/>
  <c r="L134" i="44" s="1"/>
  <c r="K132" i="44"/>
  <c r="J132" i="44"/>
  <c r="I132" i="44"/>
  <c r="M177" i="44"/>
  <c r="L177" i="44"/>
  <c r="K177" i="44"/>
  <c r="J177" i="44"/>
  <c r="I177"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1" i="44"/>
  <c r="L101" i="44"/>
  <c r="K101" i="44"/>
  <c r="J101" i="44"/>
  <c r="I101" i="44"/>
  <c r="I103" i="44" s="1"/>
  <c r="M87" i="44"/>
  <c r="M89" i="44" s="1"/>
  <c r="L87" i="44"/>
  <c r="K87" i="44"/>
  <c r="J87" i="44"/>
  <c r="J89" i="44" s="1"/>
  <c r="I87" i="44"/>
  <c r="H56" i="44" l="1"/>
  <c r="K59" i="44"/>
  <c r="M59" i="44"/>
  <c r="I60" i="44"/>
  <c r="H54" i="44"/>
  <c r="H57" i="44"/>
  <c r="H59" i="44"/>
  <c r="K55" i="44"/>
  <c r="M54" i="44"/>
  <c r="I54" i="44"/>
  <c r="K56" i="44"/>
  <c r="L56" i="44"/>
  <c r="M56" i="44"/>
  <c r="I78" i="44"/>
  <c r="N62" i="44"/>
  <c r="M78" i="44"/>
  <c r="K49" i="88"/>
  <c r="H149" i="44"/>
  <c r="R46" i="88"/>
  <c r="J46" i="88"/>
  <c r="H103" i="44"/>
  <c r="J30" i="88"/>
  <c r="S46" i="88"/>
  <c r="M42" i="99"/>
  <c r="M45" i="99" s="1"/>
  <c r="I45" i="99"/>
  <c r="M134" i="44"/>
  <c r="Q18" i="88"/>
  <c r="M18" i="88"/>
  <c r="K103" i="44"/>
  <c r="O18" i="88"/>
  <c r="I49" i="88"/>
  <c r="M30" i="88"/>
  <c r="L189" i="44"/>
  <c r="K134" i="44"/>
  <c r="R18" i="88"/>
  <c r="J18" i="88"/>
  <c r="M103" i="44"/>
  <c r="P49" i="88"/>
  <c r="N49" i="88"/>
  <c r="L89" i="44"/>
  <c r="L149" i="44"/>
  <c r="P18" i="88"/>
  <c r="L18" i="88"/>
  <c r="I89" i="44"/>
  <c r="K89" i="44"/>
  <c r="N46" i="88"/>
  <c r="H78" i="44"/>
  <c r="J189" i="44"/>
  <c r="H118" i="44"/>
  <c r="R62" i="44"/>
  <c r="J134" i="44"/>
  <c r="H134" i="44"/>
  <c r="I189" i="44"/>
  <c r="M189" i="44"/>
  <c r="H189" i="44"/>
  <c r="R49" i="88"/>
  <c r="N30" i="88"/>
  <c r="R30" i="88"/>
  <c r="L46" i="88"/>
  <c r="P46" i="88"/>
  <c r="I18" i="88"/>
  <c r="N18" i="88"/>
  <c r="S18" i="88"/>
  <c r="M46" i="88"/>
  <c r="Q49" i="88"/>
  <c r="J49" i="88"/>
  <c r="K30" i="88"/>
  <c r="K42" i="99"/>
  <c r="K45" i="99" s="1"/>
  <c r="Q62" i="44"/>
  <c r="R19" i="44"/>
  <c r="R21" i="44" s="1"/>
  <c r="R27" i="44" s="1"/>
  <c r="O63" i="44"/>
  <c r="O21" i="44"/>
  <c r="O27" i="44" s="1"/>
  <c r="N21" i="44"/>
  <c r="N65" i="44" s="1"/>
  <c r="N63" i="44"/>
  <c r="K60" i="44"/>
  <c r="I149" i="44"/>
  <c r="M149" i="44"/>
  <c r="P62" i="44"/>
  <c r="L42" i="99"/>
  <c r="L45" i="99" s="1"/>
  <c r="K189" i="44"/>
  <c r="M118" i="44"/>
  <c r="K46" i="88"/>
  <c r="S49" i="88"/>
  <c r="Q46" i="88"/>
  <c r="K149" i="44"/>
  <c r="I134" i="44"/>
  <c r="M49" i="88"/>
  <c r="H45" i="99"/>
  <c r="O62" i="44"/>
  <c r="L103" i="44"/>
  <c r="K18" i="88"/>
  <c r="J42" i="99"/>
  <c r="J45" i="99" s="1"/>
  <c r="K78" i="44"/>
  <c r="O49" i="88"/>
  <c r="I46" i="88"/>
  <c r="I50" i="88" s="1"/>
  <c r="O46" i="88"/>
  <c r="S30" i="88"/>
  <c r="L30" i="88"/>
  <c r="P30" i="88"/>
  <c r="P21" i="44"/>
  <c r="P63" i="44"/>
  <c r="J56" i="44"/>
  <c r="R44" i="44"/>
  <c r="M60" i="44"/>
  <c r="Q27" i="44"/>
  <c r="Q44" i="44"/>
  <c r="Q65" i="44" s="1"/>
  <c r="Q63" i="44"/>
  <c r="I41" i="44"/>
  <c r="I59" i="44"/>
  <c r="K54" i="44"/>
  <c r="H60" i="44"/>
  <c r="L55" i="44"/>
  <c r="J59" i="44"/>
  <c r="L60" i="44"/>
  <c r="J103" i="44"/>
  <c r="I30" i="88"/>
  <c r="O30" i="88"/>
  <c r="Q30" i="88"/>
  <c r="L49" i="88"/>
  <c r="R50" i="88" l="1"/>
  <c r="J50" i="88"/>
  <c r="K64" i="44"/>
  <c r="H64" i="44"/>
  <c r="J64" i="44"/>
  <c r="H55" i="44"/>
  <c r="M64" i="44"/>
  <c r="L64" i="44"/>
  <c r="I64" i="44"/>
  <c r="J60" i="44"/>
  <c r="L59" i="44"/>
  <c r="I18" i="44"/>
  <c r="I62" i="44" s="1"/>
  <c r="J54" i="44"/>
  <c r="I55" i="44"/>
  <c r="J55" i="44"/>
  <c r="M18" i="44"/>
  <c r="M19" i="44" s="1"/>
  <c r="K18" i="44"/>
  <c r="L54" i="44"/>
  <c r="I56" i="44"/>
  <c r="M57" i="44"/>
  <c r="H18" i="44"/>
  <c r="K50" i="88"/>
  <c r="S50" i="88"/>
  <c r="P50" i="88"/>
  <c r="Q50" i="88"/>
  <c r="N50" i="88"/>
  <c r="L50" i="88"/>
  <c r="M50" i="88"/>
  <c r="R65" i="44"/>
  <c r="K41" i="44"/>
  <c r="L41" i="44"/>
  <c r="H41" i="44"/>
  <c r="O50" i="88"/>
  <c r="J41" i="44"/>
  <c r="M41" i="44"/>
  <c r="R63" i="44"/>
  <c r="O65" i="44"/>
  <c r="N27" i="44"/>
  <c r="M55" i="44"/>
  <c r="P65" i="44"/>
  <c r="P27" i="44"/>
  <c r="I42" i="44"/>
  <c r="M62" i="44" l="1"/>
  <c r="M21" i="44"/>
  <c r="M27" i="44" s="1"/>
  <c r="H19" i="44"/>
  <c r="H21" i="44" s="1"/>
  <c r="H27" i="44" s="1"/>
  <c r="J18" i="44"/>
  <c r="J62" i="44" s="1"/>
  <c r="L18" i="44"/>
  <c r="L62" i="44" s="1"/>
  <c r="M61" i="44"/>
  <c r="L61" i="44"/>
  <c r="I61" i="44"/>
  <c r="K62" i="44"/>
  <c r="K61" i="44"/>
  <c r="J61" i="44"/>
  <c r="K19" i="44"/>
  <c r="K21" i="44" s="1"/>
  <c r="K27" i="44" s="1"/>
  <c r="I19" i="44"/>
  <c r="I21" i="44" s="1"/>
  <c r="I27" i="44" s="1"/>
  <c r="L57" i="44"/>
  <c r="J57" i="44"/>
  <c r="K57" i="44"/>
  <c r="I57" i="44"/>
  <c r="H62" i="44"/>
  <c r="H61" i="44"/>
  <c r="K42" i="44"/>
  <c r="J42" i="44"/>
  <c r="H42" i="44"/>
  <c r="H44" i="44" s="1"/>
  <c r="M42" i="44"/>
  <c r="M63" i="44" s="1"/>
  <c r="L42" i="44"/>
  <c r="I44" i="44"/>
  <c r="K63" i="44" l="1"/>
  <c r="I63" i="44"/>
  <c r="J19" i="44"/>
  <c r="J21" i="44" s="1"/>
  <c r="J27" i="44" s="1"/>
  <c r="L19" i="44"/>
  <c r="L21" i="44" s="1"/>
  <c r="L27" i="44" s="1"/>
  <c r="H65" i="44"/>
  <c r="I65" i="44"/>
  <c r="K44" i="44"/>
  <c r="K65" i="44" s="1"/>
  <c r="L44" i="44"/>
  <c r="H63" i="44"/>
  <c r="J44" i="44"/>
  <c r="M44" i="44"/>
  <c r="M65" i="44" s="1"/>
  <c r="J65" i="44" l="1"/>
  <c r="J63" i="44"/>
  <c r="L65" i="44"/>
  <c r="L63" i="44"/>
</calcChain>
</file>

<file path=xl/sharedStrings.xml><?xml version="1.0" encoding="utf-8"?>
<sst xmlns="http://schemas.openxmlformats.org/spreadsheetml/2006/main" count="804" uniqueCount="378">
  <si>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</si>
  <si>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</si>
  <si>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</si>
  <si>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</si>
  <si>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</si>
  <si>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</si>
  <si>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</si>
  <si>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</si>
  <si>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</si>
  <si>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</si>
  <si>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</si>
  <si>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</si>
  <si>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</si>
  <si>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</si>
  <si>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</si>
  <si>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</si>
  <si>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</si>
  <si>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</si>
  <si>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</si>
  <si>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</si>
  <si>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</si>
  <si>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</si>
  <si>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</si>
  <si>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</si>
  <si>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</si>
  <si>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</si>
  <si>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</si>
  <si>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</si>
  <si>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</si>
  <si>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</si>
  <si>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</si>
  <si>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</si>
  <si>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</si>
  <si>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</si>
  <si>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</si>
  <si>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</si>
  <si>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</si>
  <si>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</si>
  <si>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</si>
  <si>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</si>
  <si>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</si>
  <si>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</si>
  <si>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</si>
  <si>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</si>
  <si>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</si>
  <si>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</si>
  <si>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</si>
  <si>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</si>
  <si>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</si>
  <si>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</si>
  <si>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</si>
  <si>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</si>
  <si>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</si>
  <si>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</si>
  <si>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</si>
  <si>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</si>
  <si>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</si>
  <si>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</si>
  <si>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</si>
  <si>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</si>
  <si>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</si>
  <si>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</si>
  <si>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</si>
  <si>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</si>
  <si>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</si>
  <si>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</si>
  <si>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</si>
  <si>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</si>
  <si>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</si>
  <si>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</si>
  <si>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</si>
  <si>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</si>
  <si>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</si>
  <si>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</si>
  <si>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</si>
  <si>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</si>
  <si>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</si>
  <si>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</si>
  <si>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</si>
  <si>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</si>
  <si>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</si>
  <si>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</si>
  <si>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</si>
  <si>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</si>
  <si>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</si>
  <si>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</si>
  <si>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</si>
  <si>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</si>
  <si>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</si>
  <si>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</si>
  <si>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</si>
  <si>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</si>
  <si>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</si>
  <si>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</si>
  <si>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</si>
  <si>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</si>
  <si>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</si>
  <si>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</si>
  <si>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</si>
  <si>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</si>
  <si>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</si>
  <si>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</si>
  <si>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</si>
  <si>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</si>
  <si>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</si>
  <si>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</si>
  <si>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</si>
  <si>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</si>
  <si>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</si>
  <si>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</si>
  <si>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</si>
  <si>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</si>
  <si>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</si>
  <si>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</si>
  <si>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</si>
  <si>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</si>
  <si>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</si>
  <si>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</si>
  <si>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</si>
  <si>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</si>
  <si>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</si>
  <si>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</si>
  <si>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</si>
  <si>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</si>
  <si>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</si>
  <si>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</si>
  <si>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</si>
  <si>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</si>
  <si>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</si>
  <si>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</si>
  <si>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</si>
  <si>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</si>
  <si>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</si>
  <si>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</si>
  <si>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</si>
  <si>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</si>
  <si>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</si>
  <si>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</si>
  <si>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</si>
  <si>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</si>
  <si>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</si>
  <si>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</si>
  <si>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</si>
  <si>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</si>
  <si>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</si>
  <si>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</si>
  <si>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</si>
  <si>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Insurance</t>
  </si>
  <si>
    <t>11a</t>
  </si>
  <si>
    <t>SCHEDULE 11a: REPORT ON FORECAST CAPITAL EXPENDITURE</t>
  </si>
  <si>
    <t>11a(iii): System Growth</t>
  </si>
  <si>
    <t>11a(iv): Asset Replacement and Renewal</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</si>
  <si>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</si>
  <si>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</si>
  <si>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</si>
  <si>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</si>
  <si>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</si>
  <si>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</si>
  <si>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</si>
  <si>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</si>
  <si>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</si>
  <si>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SCHEDULE 12a: REPORT ON ASSET CONDITION</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</si>
  <si>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</si>
  <si>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</si>
  <si>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</si>
  <si>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</si>
  <si>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</si>
  <si>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</si>
  <si>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</si>
  <si>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</si>
  <si>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</si>
  <si>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</si>
  <si>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</si>
  <si>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</si>
  <si>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</si>
  <si>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</si>
  <si>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</si>
  <si>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</si>
  <si>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</si>
  <si>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</si>
  <si>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</si>
  <si>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</si>
  <si>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</si>
  <si>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</si>
  <si>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</si>
  <si>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</si>
  <si>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</si>
  <si>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</si>
  <si>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</si>
  <si>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</si>
  <si>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</si>
  <si>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</si>
  <si>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</si>
  <si>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</si>
  <si>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</si>
  <si>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</si>
  <si>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</si>
  <si>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</si>
  <si>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</si>
  <si>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</si>
  <si>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</si>
  <si>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</si>
  <si>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</si>
  <si>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</si>
  <si>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</si>
  <si>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</si>
  <si>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</si>
  <si>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</si>
  <si>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</si>
  <si>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</si>
  <si>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</si>
  <si>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</si>
  <si>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</si>
  <si>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</si>
  <si>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</si>
  <si>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</si>
  <si>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</si>
  <si>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</si>
  <si>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</si>
  <si>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</si>
  <si>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</si>
  <si>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</si>
  <si>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</si>
  <si>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</si>
  <si>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</si>
  <si>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</si>
  <si>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</si>
  <si>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</si>
  <si>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</si>
  <si>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</si>
  <si>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</si>
  <si>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</si>
  <si>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</si>
  <si>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</si>
  <si>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</si>
  <si>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</si>
  <si>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</si>
  <si>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</si>
  <si>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</si>
  <si>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</si>
  <si>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</si>
  <si>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</si>
  <si>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</si>
  <si>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</si>
  <si>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</si>
  <si>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</si>
  <si>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</si>
  <si>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</si>
  <si>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</si>
  <si>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</si>
  <si>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</si>
  <si>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</si>
  <si>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</si>
  <si>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</si>
  <si>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</si>
  <si>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</si>
  <si>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</si>
  <si>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</si>
  <si>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</si>
  <si>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</si>
  <si>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</si>
  <si>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</si>
  <si>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</si>
  <si>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</si>
  <si>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</si>
  <si>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</si>
  <si>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</si>
  <si>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</si>
  <si>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</si>
  <si>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</si>
  <si>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</si>
  <si>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</si>
  <si>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</si>
  <si>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</si>
  <si>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</si>
  <si>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</si>
  <si>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</si>
  <si>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</si>
  <si>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</si>
  <si>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</si>
  <si>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</si>
  <si>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</si>
  <si>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</si>
  <si>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</si>
  <si>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</si>
  <si>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</si>
  <si>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</si>
  <si>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</si>
  <si>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</si>
  <si>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</si>
  <si>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</si>
  <si>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</si>
  <si>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</si>
  <si>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</si>
  <si>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</si>
  <si>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</si>
  <si>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</si>
  <si>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</si>
  <si>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</si>
  <si>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</si>
  <si>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</si>
  <si>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</si>
  <si>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</si>
  <si>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</si>
  <si>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</si>
  <si>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</si>
  <si>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</si>
  <si>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11a(v): Asset Relocations</t>
  </si>
  <si>
    <t>11a(vi): Quality of Supply</t>
  </si>
  <si>
    <t>Grade unknown</t>
  </si>
  <si>
    <t>H1</t>
  </si>
  <si>
    <t>H2</t>
  </si>
  <si>
    <t>H3</t>
  </si>
  <si>
    <t>H4</t>
  </si>
  <si>
    <t>H5</t>
  </si>
  <si>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</si>
  <si>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</si>
  <si>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Alpine Energy Limited</t>
  </si>
  <si>
    <t>Low Charge</t>
  </si>
  <si>
    <t>Low Uncontrolled</t>
  </si>
  <si>
    <t>015</t>
  </si>
  <si>
    <t>015 Uncontrolled</t>
  </si>
  <si>
    <t>360</t>
  </si>
  <si>
    <t>360 Uncontrolled</t>
  </si>
  <si>
    <t>Assessed</t>
  </si>
  <si>
    <t>TOU 400V</t>
  </si>
  <si>
    <t>TOU 11kV</t>
  </si>
  <si>
    <t>IND</t>
  </si>
  <si>
    <t>Albury (ABY)</t>
  </si>
  <si>
    <t>N</t>
  </si>
  <si>
    <t>Balmoral (BML)</t>
  </si>
  <si>
    <t>Bells Pond (BPD)</t>
  </si>
  <si>
    <t>N-1</t>
  </si>
  <si>
    <t>Clandeboye 1 (CD1)</t>
  </si>
  <si>
    <t>Clandeboye 2 (CD2)</t>
  </si>
  <si>
    <t>Cooney's Road (CNR)</t>
  </si>
  <si>
    <t>1.8/0.8/0.6*</t>
  </si>
  <si>
    <t>Fairlie (FLE)</t>
  </si>
  <si>
    <t>Geraldine (GLD)</t>
  </si>
  <si>
    <t>Haldon Lilybank (HLB)</t>
  </si>
  <si>
    <t>Pareora (PAR)</t>
  </si>
  <si>
    <t>Pleasant Point (PLP)</t>
  </si>
  <si>
    <t>Rangitata (RGA)</t>
  </si>
  <si>
    <t>Studholme (STU)</t>
  </si>
  <si>
    <t>Tekapo Village (TEK)</t>
  </si>
  <si>
    <t>Temuka (TMK)</t>
  </si>
  <si>
    <t>Timaru 11/33 kV (TIM)</t>
  </si>
  <si>
    <t>N-1 Switched</t>
  </si>
  <si>
    <t>Twizel Village (TVS)</t>
  </si>
  <si>
    <t>Unwin Hut (UHT)</t>
  </si>
  <si>
    <t>-</t>
  </si>
  <si>
    <t>No constraint within +5 years</t>
  </si>
  <si>
    <t>Meets Alpine security standard</t>
  </si>
  <si>
    <t>Transformer</t>
  </si>
  <si>
    <t>T1 installed FY18/19, T2 to be upgraded to relieve constraint</t>
  </si>
  <si>
    <t>Upgrade transformers to relieve constraint</t>
  </si>
  <si>
    <t>Meets Alpine Security standard due to sufficient 11 kV backup</t>
  </si>
  <si>
    <t>Options being assessed to upgrade installed firm capacity</t>
  </si>
  <si>
    <t>Subtransmission circuit</t>
  </si>
  <si>
    <t>Line capacity constraint, sufficient 11 kV backup in place</t>
  </si>
  <si>
    <t>Transpower</t>
  </si>
  <si>
    <t>Transpower two 11 MVA transformers, load shedding/shift required</t>
  </si>
  <si>
    <t>Meets Alpine Security standard</t>
  </si>
  <si>
    <t>Abloy locks</t>
  </si>
  <si>
    <t>SCADA Mater station module</t>
  </si>
  <si>
    <t>Property</t>
  </si>
  <si>
    <t>Low User Charge</t>
  </si>
  <si>
    <t>TOU400</t>
  </si>
  <si>
    <t>Customer requested relocations</t>
  </si>
  <si>
    <t>New ABS &amp; automated devices</t>
  </si>
  <si>
    <t>New RMUs</t>
  </si>
  <si>
    <t>SCADA pole top automation</t>
  </si>
  <si>
    <t>New Reclosers</t>
  </si>
  <si>
    <t>AMG upgrade</t>
  </si>
  <si>
    <t>New Comms site</t>
  </si>
  <si>
    <t>IT</t>
  </si>
  <si>
    <t>Equipment</t>
  </si>
  <si>
    <t>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</si>
</sst>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2"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1" fillId="0" borderId="0" applyNumberFormat="0" applyFill="0" applyBorder="0" applyAlignment="0" applyProtection="0"/>
    <xf numFmtId="0" fontId="42" fillId="0" borderId="29"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0" fontId="45" fillId="6" borderId="0" applyNumberFormat="0" applyBorder="0" applyAlignment="0" applyProtection="0"/>
    <xf numFmtId="0" fontId="46" fillId="7" borderId="0" applyNumberFormat="0" applyBorder="0" applyAlignment="0" applyProtection="0"/>
    <xf numFmtId="0" fontId="47" fillId="8" borderId="0" applyNumberFormat="0" applyBorder="0" applyAlignment="0" applyProtection="0"/>
    <xf numFmtId="0" fontId="48" fillId="9" borderId="32" applyNumberFormat="0" applyAlignment="0" applyProtection="0"/>
    <xf numFmtId="0" fontId="49" fillId="10" borderId="33" applyNumberFormat="0" applyAlignment="0" applyProtection="0"/>
    <xf numFmtId="0" fontId="50" fillId="10" borderId="32" applyNumberFormat="0" applyAlignment="0" applyProtection="0"/>
    <xf numFmtId="0" fontId="51" fillId="0" borderId="34" applyNumberFormat="0" applyFill="0" applyAlignment="0" applyProtection="0"/>
    <xf numFmtId="0" fontId="52" fillId="11" borderId="35" applyNumberFormat="0" applyAlignment="0" applyProtection="0"/>
    <xf numFmtId="0" fontId="53" fillId="0" borderId="0" applyNumberFormat="0" applyFill="0" applyBorder="0" applyAlignment="0" applyProtection="0"/>
    <xf numFmtId="0" fontId="21" fillId="12" borderId="36" applyNumberFormat="0" applyFont="0" applyAlignment="0" applyProtection="0"/>
    <xf numFmtId="0" fontId="54" fillId="0" borderId="0" applyNumberFormat="0" applyFill="0" applyBorder="0" applyAlignment="0" applyProtection="0"/>
    <xf numFmtId="0" fontId="55" fillId="0" borderId="37" applyNumberFormat="0" applyFill="0" applyAlignment="0" applyProtection="0"/>
    <xf numFmtId="0" fontId="5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6" fillId="36" borderId="0" applyNumberFormat="0" applyBorder="0" applyAlignment="0" applyProtection="0"/>
    <xf numFmtId="0" fontId="58" fillId="0" borderId="0" applyNumberFormat="0" applyFill="0" applyAlignment="0"/>
    <xf numFmtId="0" fontId="58" fillId="0" borderId="0" applyNumberFormat="0" applyFill="0" applyAlignment="0"/>
  </cellStyleXfs>
  <cellXfs count="293">
    <xf numFmtId="0" fontId="0" fillId="0" borderId="0" xfId="0">
      <alignment horizontal="right"/>
    </xf>
    <xf numFmtId="0" fontId="0" fillId="0" borderId="0" xfId="0" applyFill="1">
      <alignment horizontal="right"/>
    </xf>
    <xf numFmtId="0" fontId="3" fillId="0" borderId="0" xfId="0" applyFont="1">
      <alignment horizontal="right"/>
    </xf>
    <xf numFmtId="0" fontId="3"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9"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Border="1" applyAlignment="1">
      <alignment horizontal="left" indent="2"/>
    </xf>
    <xf numFmtId="0" fontId="25" fillId="4" borderId="0" xfId="7" applyBorder="1" applyAlignment="1">
      <alignment horizontal="center" wrapText="1"/>
    </xf>
    <xf numFmtId="0" fontId="11" fillId="5" borderId="0" xfId="14" applyFont="1" applyBorder="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Border="1" applyAlignment="1">
      <alignment horizontal="left" indent="2"/>
    </xf>
    <xf numFmtId="0" fontId="25" fillId="4" borderId="0" xfId="7" applyBorder="1" applyAlignment="1">
      <alignment horizontal="left" indent="3"/>
    </xf>
    <xf numFmtId="0" fontId="23" fillId="4" borderId="8" xfId="31" applyBorder="1">
      <alignment horizontal="center" wrapText="1"/>
    </xf>
    <xf numFmtId="0" fontId="23" fillId="5" borderId="3" xfId="16" applyBorder="1" applyAlignment="1">
      <alignment horizontal="left"/>
    </xf>
    <xf numFmtId="0" fontId="29" fillId="5" borderId="13" xfId="15" applyBorder="1">
      <alignment vertical="top" wrapText="1"/>
    </xf>
    <xf numFmtId="0" fontId="6" fillId="5" borderId="0" xfId="14" applyFont="1" applyBorder="1" applyAlignment="1"/>
    <xf numFmtId="0" fontId="23" fillId="4" borderId="7" xfId="25" applyBorder="1">
      <alignment horizontal="right"/>
    </xf>
    <xf numFmtId="0" fontId="28" fillId="5" borderId="0" xfId="13" applyBorder="1">
      <alignment horizontal="right"/>
    </xf>
    <xf numFmtId="0" fontId="29" fillId="5" borderId="8" xfId="15" applyBorder="1" applyAlignment="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applyBorder="1"/>
    <xf numFmtId="0" fontId="23" fillId="5" borderId="0" xfId="16" applyBorder="1" applyAlignment="1"/>
    <xf numFmtId="173" fontId="35" fillId="3" borderId="0" xfId="9" applyFont="1" applyFill="1" applyBorder="1" applyAlignment="1">
      <alignment horizontal="center" wrapText="1"/>
    </xf>
    <xf numFmtId="0" fontId="0" fillId="0" borderId="0" xfId="0">
      <alignment horizontal="right"/>
    </xf>
    <xf numFmtId="0" fontId="6" fillId="5" borderId="0" xfId="14" applyFont="1" applyBorder="1"/>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3" fillId="5" borderId="0" xfId="16" applyBorder="1" applyAlignment="1"/>
    <xf numFmtId="0" fontId="0" fillId="0" borderId="0" xfId="0" applyBorder="1">
      <alignment horizontal="right"/>
    </xf>
    <xf numFmtId="0" fontId="23" fillId="4" borderId="7" xfId="25" applyBorder="1">
      <alignment horizontal="right"/>
    </xf>
    <xf numFmtId="0" fontId="33" fillId="4" borderId="0" xfId="7" applyFont="1" applyBorder="1" applyAlignment="1">
      <alignment horizontal="left"/>
    </xf>
    <xf numFmtId="0" fontId="33" fillId="4" borderId="0" xfId="29" applyFont="1" applyBorder="1">
      <alignment horizontal="left"/>
    </xf>
    <xf numFmtId="0" fontId="0" fillId="0" borderId="0" xfId="0">
      <alignment horizontal="right"/>
    </xf>
    <xf numFmtId="0" fontId="33" fillId="4" borderId="0" xfId="7" applyFont="1" applyBorder="1" applyAlignment="1">
      <alignment horizontal="right"/>
    </xf>
    <xf numFmtId="0" fontId="0" fillId="0" borderId="0" xfId="0">
      <alignment horizontal="right"/>
    </xf>
    <xf numFmtId="0" fontId="22" fillId="5" borderId="1" xfId="5" applyBorder="1">
      <alignment horizontal="center"/>
    </xf>
    <xf numFmtId="169" fontId="22" fillId="5" borderId="1" xfId="10" applyBorder="1">
      <alignment horizontal="center" vertical="center"/>
    </xf>
    <xf numFmtId="0" fontId="0" fillId="0" borderId="0" xfId="0">
      <alignment horizontal="right"/>
    </xf>
    <xf numFmtId="0" fontId="25" fillId="4" borderId="0" xfId="7" applyBorder="1"/>
    <xf numFmtId="0" fontId="6" fillId="5" borderId="0" xfId="14" applyFont="1" applyBorder="1"/>
    <xf numFmtId="0" fontId="27" fillId="5" borderId="0" xfId="12" applyBorder="1"/>
    <xf numFmtId="0" fontId="25"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5" fillId="4" borderId="0" xfId="7" applyBorder="1"/>
    <xf numFmtId="0" fontId="6" fillId="5" borderId="0" xfId="14" applyFont="1" applyBorder="1"/>
    <xf numFmtId="0" fontId="27" fillId="5" borderId="3" xfId="12" applyBorder="1"/>
    <xf numFmtId="0" fontId="25" fillId="4" borderId="0" xfId="7" applyBorder="1" applyAlignment="1"/>
    <xf numFmtId="0" fontId="25" fillId="4" borderId="0" xfId="29" applyBorder="1">
      <alignment horizontal="left"/>
    </xf>
    <xf numFmtId="0" fontId="0" fillId="0" borderId="0" xfId="0">
      <alignment horizontal="right"/>
    </xf>
    <xf numFmtId="0" fontId="6" fillId="5" borderId="0" xfId="14" applyFont="1" applyBorder="1"/>
    <xf numFmtId="0" fontId="0" fillId="0" borderId="0" xfId="0">
      <alignment horizontal="right"/>
    </xf>
    <xf numFmtId="0" fontId="27" fillId="5" borderId="0" xfId="12" applyBorder="1"/>
    <xf numFmtId="0" fontId="27" fillId="5" borderId="3" xfId="12" applyBorder="1" applyAlignment="1">
      <alignment horizontal="left" indent="1"/>
    </xf>
    <xf numFmtId="0" fontId="6" fillId="5" borderId="0" xfId="14" applyFont="1" applyBorder="1"/>
    <xf numFmtId="0" fontId="23" fillId="4" borderId="0" xfId="11" applyFont="1" applyBorder="1">
      <alignment horizontal="left"/>
    </xf>
    <xf numFmtId="0" fontId="36" fillId="4" borderId="0" xfId="7" applyFont="1" applyBorder="1"/>
    <xf numFmtId="0" fontId="36" fillId="4" borderId="0" xfId="7" applyFont="1" applyBorder="1" applyAlignment="1"/>
    <xf numFmtId="0" fontId="31" fillId="4" borderId="0" xfId="18" applyFont="1" applyBorder="1" applyAlignment="1">
      <alignment horizontal="left" indent="1"/>
    </xf>
    <xf numFmtId="0" fontId="36" fillId="4" borderId="0" xfId="7" applyFont="1" applyBorder="1" applyAlignment="1">
      <alignment vertical="center"/>
    </xf>
    <xf numFmtId="0" fontId="32" fillId="4" borderId="0" xfId="18" applyFont="1" applyBorder="1" applyAlignment="1">
      <alignment horizontal="left" indent="1"/>
    </xf>
    <xf numFmtId="0" fontId="37" fillId="4" borderId="0" xfId="25" applyFont="1" applyBorder="1">
      <alignment horizontal="right"/>
    </xf>
    <xf numFmtId="0" fontId="37" fillId="4" borderId="0" xfId="25" applyFont="1" applyBorder="1" applyAlignment="1">
      <alignment horizontal="right" vertical="center"/>
    </xf>
    <xf numFmtId="0" fontId="32" fillId="4" borderId="0" xfId="19" applyFont="1" applyBorder="1"/>
    <xf numFmtId="0" fontId="33" fillId="4" borderId="0" xfId="19" applyFont="1" applyBorder="1"/>
    <xf numFmtId="0" fontId="33" fillId="4" borderId="0" xfId="20" applyFont="1" applyBorder="1">
      <alignment horizontal="left"/>
    </xf>
    <xf numFmtId="0" fontId="25" fillId="4" borderId="0" xfId="7" applyFont="1" applyBorder="1" applyAlignment="1"/>
    <xf numFmtId="0" fontId="25" fillId="4" borderId="0" xfId="29" applyFont="1" applyBorder="1">
      <alignment horizontal="left"/>
    </xf>
    <xf numFmtId="0" fontId="25" fillId="4" borderId="0" xfId="7" applyFont="1" applyBorder="1" applyAlignment="1">
      <alignment horizontal="center"/>
    </xf>
    <xf numFmtId="0" fontId="23" fillId="4" borderId="0" xfId="24" applyFont="1" applyBorder="1">
      <alignment horizontal="right"/>
    </xf>
    <xf numFmtId="0" fontId="25" fillId="4" borderId="0" xfId="7" applyFont="1" applyBorder="1"/>
    <xf numFmtId="0" fontId="25" fillId="4" borderId="0" xfId="7" applyFont="1" applyBorder="1" applyAlignment="1">
      <alignment horizontal="left"/>
    </xf>
    <xf numFmtId="0" fontId="25" fillId="4" borderId="0" xfId="7" applyFont="1" applyBorder="1" applyAlignment="1">
      <alignment wrapText="1"/>
    </xf>
    <xf numFmtId="0" fontId="25" fillId="4" borderId="0" xfId="7" applyFont="1" applyBorder="1" applyAlignment="1">
      <alignment horizontal="left" indent="1"/>
    </xf>
    <xf numFmtId="0" fontId="25" fillId="4" borderId="5" xfId="7" applyFont="1" applyBorder="1"/>
    <xf numFmtId="0" fontId="29" fillId="5" borderId="8" xfId="15" applyFont="1" applyBorder="1" applyAlignment="1">
      <alignment vertical="top" wrapText="1"/>
    </xf>
    <xf numFmtId="0" fontId="0" fillId="0" borderId="0" xfId="0" applyFont="1">
      <alignment horizontal="right"/>
    </xf>
    <xf numFmtId="0" fontId="25" fillId="4" borderId="0" xfId="7" quotePrefix="1" applyFont="1" applyBorder="1"/>
    <xf numFmtId="0" fontId="23" fillId="4" borderId="0" xfId="4" applyFont="1" applyBorder="1"/>
    <xf numFmtId="0" fontId="33" fillId="4" borderId="0" xfId="21" applyFont="1" applyBorder="1">
      <alignment horizontal="center" wrapText="1"/>
    </xf>
    <xf numFmtId="0" fontId="25" fillId="4" borderId="0" xfId="7" applyFont="1" applyBorder="1" applyAlignment="1">
      <alignment vertical="top" wrapText="1"/>
    </xf>
    <xf numFmtId="0" fontId="0" fillId="0" borderId="0" xfId="0" applyFont="1" applyAlignment="1"/>
    <xf numFmtId="0" fontId="25" fillId="4" borderId="0" xfId="29" applyFont="1" applyBorder="1" applyAlignment="1"/>
    <xf numFmtId="174" fontId="25" fillId="4" borderId="0" xfId="7" applyNumberFormat="1" applyFont="1" applyBorder="1"/>
    <xf numFmtId="0" fontId="33" fillId="4" borderId="0" xfId="20" applyFont="1" applyBorder="1" applyAlignment="1"/>
    <xf numFmtId="174" fontId="25" fillId="4" borderId="0" xfId="7" applyNumberFormat="1" applyFont="1" applyBorder="1" applyAlignment="1"/>
    <xf numFmtId="0" fontId="23" fillId="4" borderId="0" xfId="25" applyFont="1" applyBorder="1">
      <alignment horizontal="right"/>
    </xf>
    <xf numFmtId="0" fontId="25" fillId="4" borderId="0" xfId="7" applyFont="1" applyBorder="1" applyAlignment="1">
      <alignment vertical="top"/>
    </xf>
    <xf numFmtId="0" fontId="33" fillId="4" borderId="0" xfId="18" applyFont="1" applyBorder="1" applyAlignment="1">
      <alignment horizontal="left" indent="1"/>
    </xf>
    <xf numFmtId="0" fontId="23" fillId="4" borderId="5" xfId="25" applyFont="1" applyBorder="1">
      <alignment horizontal="right"/>
    </xf>
    <xf numFmtId="0" fontId="23" fillId="4" borderId="0" xfId="31" applyFont="1" applyBorder="1">
      <alignment horizontal="center" wrapText="1"/>
    </xf>
    <xf numFmtId="173" fontId="39" fillId="3" borderId="0" xfId="9" applyFont="1" applyFill="1" applyBorder="1" applyAlignment="1">
      <alignment horizontal="center" wrapText="1"/>
    </xf>
    <xf numFmtId="0" fontId="33" fillId="4" borderId="0" xfId="21" applyFont="1" applyBorder="1" applyAlignment="1">
      <alignment horizontal="left"/>
    </xf>
    <xf numFmtId="0" fontId="33" fillId="4" borderId="0" xfId="21" applyFont="1" applyBorder="1" applyAlignment="1">
      <alignment horizontal="right"/>
    </xf>
    <xf numFmtId="0" fontId="4" fillId="4" borderId="0" xfId="22" applyFont="1" applyBorder="1" applyAlignment="1">
      <alignment horizontal="right"/>
    </xf>
    <xf numFmtId="0" fontId="25" fillId="4" borderId="0" xfId="29" applyFont="1" applyBorder="1" applyAlignment="1">
      <alignment horizontal="left"/>
    </xf>
    <xf numFmtId="0" fontId="33" fillId="4" borderId="0" xfId="21" applyFont="1" applyBorder="1" applyAlignment="1">
      <alignment horizontal="right" vertical="center"/>
    </xf>
    <xf numFmtId="0" fontId="33" fillId="4" borderId="0" xfId="21" quotePrefix="1" applyFont="1" applyBorder="1" applyAlignment="1">
      <alignment horizontal="left" vertical="center"/>
    </xf>
    <xf numFmtId="0" fontId="33" fillId="4" borderId="0" xfId="21" quotePrefix="1" applyFont="1" applyBorder="1" applyAlignment="1">
      <alignment horizontal="right"/>
    </xf>
    <xf numFmtId="173" fontId="33" fillId="4" borderId="0" xfId="9" applyFont="1" applyFill="1" applyBorder="1" applyAlignment="1">
      <alignment horizontal="center" wrapText="1"/>
    </xf>
    <xf numFmtId="0" fontId="33" fillId="4" borderId="0" xfId="21" applyFont="1" applyBorder="1" applyAlignment="1">
      <alignment horizontal="left" vertical="center"/>
    </xf>
    <xf numFmtId="0" fontId="33" fillId="4" borderId="0" xfId="21" applyFont="1" applyBorder="1" applyAlignment="1">
      <alignment horizontal="center" vertical="center" wrapText="1"/>
    </xf>
    <xf numFmtId="0" fontId="25" fillId="4" borderId="8" xfId="7" applyFont="1" applyBorder="1"/>
    <xf numFmtId="0" fontId="25" fillId="4" borderId="0" xfId="7" applyFont="1" applyBorder="1" applyAlignment="1">
      <alignment horizontal="left" wrapText="1" indent="1"/>
    </xf>
    <xf numFmtId="164" fontId="33" fillId="4" borderId="0" xfId="7" quotePrefix="1" applyNumberFormat="1" applyFont="1" applyBorder="1" applyAlignment="1">
      <alignment horizontal="left"/>
    </xf>
    <xf numFmtId="0" fontId="25" fillId="4" borderId="16" xfId="7" applyFont="1" applyBorder="1"/>
    <xf numFmtId="0" fontId="23" fillId="4" borderId="0" xfId="25" applyFont="1" applyBorder="1" applyAlignment="1">
      <alignment horizontal="right" vertical="center"/>
    </xf>
    <xf numFmtId="0" fontId="33" fillId="4" borderId="0" xfId="20" applyFont="1" applyBorder="1" applyAlignment="1">
      <alignment vertical="center"/>
    </xf>
    <xf numFmtId="0" fontId="33" fillId="4" borderId="0" xfId="20" applyFont="1" applyBorder="1" applyAlignment="1">
      <alignment horizontal="left" vertical="center"/>
    </xf>
    <xf numFmtId="0" fontId="25" fillId="4" borderId="0" xfId="7" applyFont="1" applyBorder="1" applyAlignment="1">
      <alignment horizontal="center"/>
    </xf>
    <xf numFmtId="0" fontId="33" fillId="4" borderId="0" xfId="21" applyFont="1" applyBorder="1" applyAlignment="1">
      <alignment horizontal="center" wrapText="1"/>
    </xf>
    <xf numFmtId="0" fontId="23" fillId="4" borderId="13" xfId="31" applyFont="1" applyBorder="1" applyAlignment="1">
      <alignment horizontal="center" wrapText="1"/>
    </xf>
    <xf numFmtId="0" fontId="23" fillId="4" borderId="0" xfId="4" applyFont="1" applyBorder="1" applyAlignment="1">
      <alignment horizontal="left"/>
    </xf>
    <xf numFmtId="0" fontId="29" fillId="5" borderId="0" xfId="15" applyFont="1" applyBorder="1" applyAlignment="1">
      <alignment vertical="top" wrapText="1"/>
    </xf>
    <xf numFmtId="0" fontId="0" fillId="0" borderId="0" xfId="0" applyFont="1" applyAlignment="1"/>
    <xf numFmtId="0" fontId="25" fillId="4" borderId="0" xfId="7" applyBorder="1"/>
    <xf numFmtId="0" fontId="6" fillId="5" borderId="0" xfId="14" applyFont="1" applyBorder="1"/>
    <xf numFmtId="0" fontId="27" fillId="5" borderId="3" xfId="12" applyBorder="1" applyAlignment="1">
      <alignment horizontal="left" indent="1"/>
    </xf>
    <xf numFmtId="0" fontId="25" fillId="4" borderId="0" xfId="7" applyBorder="1" applyAlignment="1"/>
    <xf numFmtId="0" fontId="25" fillId="4" borderId="0" xfId="29" applyFont="1" applyBorder="1">
      <alignment horizontal="left"/>
    </xf>
    <xf numFmtId="0" fontId="23" fillId="4" borderId="0" xfId="31" applyFont="1" applyBorder="1" applyAlignment="1">
      <alignment horizontal="center" wrapText="1"/>
    </xf>
    <xf numFmtId="0" fontId="33" fillId="4" borderId="0" xfId="19" applyFont="1" applyBorder="1"/>
    <xf numFmtId="0" fontId="33" fillId="4" borderId="0" xfId="21" applyFont="1" applyBorder="1" applyAlignment="1">
      <alignment horizontal="center" vertical="center" wrapText="1"/>
    </xf>
    <xf numFmtId="0" fontId="33" fillId="4" borderId="0" xfId="21" applyFont="1" applyBorder="1">
      <alignment horizontal="center" wrapText="1"/>
    </xf>
    <xf numFmtId="173" fontId="33" fillId="4" borderId="0" xfId="9" applyFont="1" applyFill="1" applyBorder="1" applyAlignment="1">
      <alignment horizontal="center" vertical="top" wrapText="1"/>
    </xf>
    <xf numFmtId="0" fontId="33" fillId="4" borderId="0" xfId="21" applyFont="1" applyBorder="1" applyAlignment="1">
      <alignment horizontal="center" wrapText="1"/>
    </xf>
    <xf numFmtId="0" fontId="24" fillId="0" borderId="1" xfId="6" applyNumberFormat="1">
      <protection locked="0"/>
    </xf>
    <xf numFmtId="0" fontId="23" fillId="4" borderId="0" xfId="31" applyFont="1" applyBorder="1" applyAlignment="1">
      <alignment horizontal="center" wrapText="1"/>
    </xf>
    <xf numFmtId="0" fontId="23" fillId="4" borderId="0" xfId="31" applyFont="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4" fillId="0" borderId="1" xfId="6">
      <protection locked="0"/>
    </xf>
    <xf numFmtId="0" fontId="25" fillId="4" borderId="0" xfId="29" applyFont="1" applyBorder="1" applyAlignment="1">
      <alignment horizontal="left" indent="2"/>
    </xf>
    <xf numFmtId="0" fontId="25" fillId="4" borderId="0" xfId="29" applyFont="1" applyBorder="1" applyAlignment="1">
      <alignment horizontal="right"/>
    </xf>
    <xf numFmtId="175" fontId="24" fillId="0" borderId="1" xfId="6" applyNumberFormat="1">
      <protection locked="0"/>
    </xf>
    <xf numFmtId="175" fontId="4" fillId="4" borderId="4" xfId="22" applyNumberFormat="1" applyFont="1" applyBorder="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Alignment="1" applyProtection="1">
      <alignment horizontal="right"/>
    </xf>
    <xf numFmtId="175" fontId="25" fillId="4" borderId="22" xfId="3" applyNumberFormat="1" applyFont="1" applyBorder="1" applyAlignment="1" applyProtection="1">
      <alignment horizontal="right"/>
    </xf>
    <xf numFmtId="175" fontId="25" fillId="4" borderId="23" xfId="3" applyNumberFormat="1" applyFont="1" applyBorder="1" applyAlignment="1" applyProtection="1">
      <alignment horizontal="right"/>
    </xf>
    <xf numFmtId="175" fontId="4" fillId="4" borderId="4" xfId="22" applyNumberFormat="1" applyFont="1" applyAlignment="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33" fillId="4" borderId="0" xfId="21" applyFont="1" applyBorder="1" applyAlignment="1">
      <alignment horizontal="center" wrapText="1"/>
    </xf>
    <xf numFmtId="0" fontId="24" fillId="0" borderId="1" xfId="6" applyAlignment="1">
      <alignment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4" fillId="0" borderId="1" xfId="6" applyAlignment="1">
      <protection locked="0"/>
    </xf>
    <xf numFmtId="0" fontId="25" fillId="4" borderId="0" xfId="7" applyAlignment="1">
      <alignment horizontal="right"/>
    </xf>
    <xf numFmtId="0" fontId="25" fillId="4" borderId="0" xfId="7" applyAlignment="1">
      <alignment horizontal="right" vertical="top"/>
    </xf>
    <xf numFmtId="0" fontId="38" fillId="4" borderId="0" xfId="3" applyFont="1" applyBorder="1" applyProtection="1">
      <alignment horizontal="right"/>
    </xf>
    <xf numFmtId="0" fontId="25" fillId="4" borderId="0" xfId="7" applyAlignment="1">
      <alignment wrapText="1"/>
    </xf>
    <xf numFmtId="175" fontId="24" fillId="0" borderId="1" xfId="6" applyNumberFormat="1">
      <protection locked="0"/>
    </xf>
    <xf numFmtId="175" fontId="24" fillId="0" borderId="1" xfId="6" applyNumberFormat="1">
      <protection locked="0"/>
    </xf>
    <xf numFmtId="177" fontId="25" fillId="4" borderId="1" xfId="2" applyNumberFormat="1" applyFont="1" applyBorder="1" applyAlignment="1" applyProtection="1">
      <alignment horizontal="right"/>
      <protection locked="0"/>
    </xf>
    <xf numFmtId="0" fontId="25" fillId="4" borderId="0" xfId="29" applyFont="1" applyBorder="1">
      <alignment horizontal="left"/>
    </xf>
    <xf numFmtId="0" fontId="6" fillId="5" borderId="12" xfId="14" applyNumberFormat="1" applyFont="1" applyBorder="1"/>
    <xf numFmtId="0" fontId="25" fillId="4" borderId="0" xfId="29" applyFont="1" applyBorder="1">
      <alignment horizontal="left"/>
    </xf>
    <xf numFmtId="0" fontId="0" fillId="0" borderId="0" xfId="0">
      <alignment horizontal="right"/>
    </xf>
    <xf numFmtId="0" fontId="25" fillId="4" borderId="0" xfId="7" applyFont="1" applyFill="1" applyBorder="1"/>
    <xf numFmtId="0" fontId="33" fillId="4" borderId="0" xfId="21" applyFont="1" applyFill="1" applyBorder="1">
      <alignment horizontal="center" wrapText="1"/>
    </xf>
    <xf numFmtId="0" fontId="23" fillId="4" borderId="0" xfId="31" applyFont="1" applyFill="1" applyBorder="1">
      <alignment horizontal="center" wrapText="1"/>
    </xf>
    <xf numFmtId="0" fontId="25" fillId="4" borderId="0" xfId="7" applyFill="1" applyAlignment="1">
      <alignment horizontal="right"/>
    </xf>
    <xf numFmtId="0" fontId="33" fillId="4" borderId="0" xfId="21" applyFont="1" applyFill="1" applyBorder="1" applyAlignment="1">
      <alignment horizontal="left"/>
    </xf>
    <xf numFmtId="0" fontId="12" fillId="37" borderId="17" xfId="0" applyNumberFormat="1" applyFont="1" applyFill="1" applyBorder="1">
      <alignment horizontal="right"/>
    </xf>
    <xf numFmtId="0" fontId="12" fillId="37" borderId="9" xfId="0" applyFont="1" applyFill="1" applyBorder="1">
      <alignment horizontal="right"/>
    </xf>
    <xf numFmtId="0" fontId="30" fillId="37" borderId="0" xfId="17" applyFill="1" applyAlignment="1">
      <alignment horizontal="left"/>
    </xf>
    <xf numFmtId="0" fontId="12" fillId="37" borderId="11" xfId="0" applyFont="1" applyFill="1" applyBorder="1">
      <alignment horizontal="right"/>
    </xf>
    <xf numFmtId="0" fontId="0" fillId="37" borderId="0" xfId="0" applyFill="1" applyBorder="1" applyAlignment="1">
      <alignment vertical="top" wrapText="1"/>
    </xf>
    <xf numFmtId="0" fontId="40" fillId="37" borderId="0" xfId="17" applyFont="1" applyFill="1" applyAlignment="1">
      <alignment vertical="top" wrapText="1"/>
    </xf>
    <xf numFmtId="0" fontId="0" fillId="37" borderId="0" xfId="0" applyFill="1" applyBorder="1" applyAlignment="1">
      <alignment horizontal="left"/>
    </xf>
    <xf numFmtId="0" fontId="40" fillId="37" borderId="0" xfId="17" applyFont="1" applyFill="1" applyAlignment="1">
      <alignment horizontal="left"/>
    </xf>
    <xf numFmtId="0" fontId="7" fillId="37" borderId="3" xfId="0" applyFont="1" applyFill="1" applyBorder="1" applyAlignment="1"/>
    <xf numFmtId="0" fontId="7" fillId="37" borderId="0" xfId="0" applyFont="1" applyFill="1" applyBorder="1" applyAlignment="1">
      <alignment horizontal="left" vertical="top" wrapText="1"/>
    </xf>
    <xf numFmtId="0" fontId="7" fillId="37" borderId="8" xfId="0" applyFont="1" applyFill="1" applyBorder="1" applyAlignment="1"/>
    <xf numFmtId="0" fontId="59" fillId="37" borderId="0" xfId="78" applyFont="1" applyFill="1" applyBorder="1" applyAlignment="1">
      <alignment horizontal="left" vertical="top"/>
    </xf>
    <xf numFmtId="0" fontId="12" fillId="37" borderId="18" xfId="0" applyFont="1" applyFill="1" applyBorder="1" applyAlignment="1"/>
    <xf numFmtId="0" fontId="12" fillId="37" borderId="10" xfId="0" applyFont="1" applyFill="1" applyBorder="1" applyAlignment="1"/>
    <xf numFmtId="0" fontId="12" fillId="37" borderId="6" xfId="0" applyFont="1" applyFill="1" applyBorder="1" applyAlignment="1"/>
    <xf numFmtId="0" fontId="12" fillId="37" borderId="12" xfId="0" applyNumberFormat="1" applyFont="1" applyFill="1" applyBorder="1" applyAlignment="1"/>
    <xf numFmtId="0" fontId="12" fillId="37" borderId="13" xfId="0" applyFont="1" applyFill="1" applyBorder="1" applyAlignment="1"/>
    <xf numFmtId="0" fontId="12" fillId="37" borderId="13" xfId="0" applyFont="1" applyFill="1" applyBorder="1">
      <alignment horizontal="right"/>
    </xf>
    <xf numFmtId="0" fontId="12" fillId="37" borderId="14" xfId="0" applyFont="1" applyFill="1" applyBorder="1">
      <alignment horizontal="right"/>
    </xf>
    <xf numFmtId="0" fontId="12" fillId="37" borderId="3" xfId="0" applyFont="1" applyFill="1" applyBorder="1">
      <alignment horizontal="right"/>
    </xf>
    <xf numFmtId="0" fontId="15" fillId="37" borderId="0" xfId="0" applyFont="1" applyFill="1" applyBorder="1" applyAlignment="1"/>
    <xf numFmtId="0" fontId="12" fillId="37" borderId="0" xfId="0" applyFont="1" applyFill="1" applyBorder="1">
      <alignment horizontal="right"/>
    </xf>
    <xf numFmtId="0" fontId="12" fillId="37" borderId="8" xfId="0" applyFont="1" applyFill="1" applyBorder="1">
      <alignment horizontal="right"/>
    </xf>
    <xf numFmtId="0" fontId="57" fillId="37" borderId="0" xfId="0" applyFont="1" applyFill="1" applyBorder="1" applyAlignment="1">
      <alignment horizontal="left"/>
    </xf>
    <xf numFmtId="0" fontId="0" fillId="37" borderId="0" xfId="0" applyFill="1" applyBorder="1">
      <alignment horizontal="right"/>
    </xf>
    <xf numFmtId="0" fontId="8" fillId="37" borderId="0" xfId="0" applyFont="1" applyFill="1" applyBorder="1" applyAlignment="1">
      <alignment horizontal="left"/>
    </xf>
    <xf numFmtId="0" fontId="0" fillId="37" borderId="3" xfId="0" applyFill="1" applyBorder="1">
      <alignment horizontal="right"/>
    </xf>
    <xf numFmtId="0" fontId="39"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2" fillId="37" borderId="0" xfId="0" applyFont="1" applyFill="1" applyBorder="1" applyAlignment="1">
      <alignment horizontal="centerContinuous"/>
    </xf>
    <xf numFmtId="0" fontId="12" fillId="37" borderId="8"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Border="1" applyAlignment="1">
      <alignment horizontal="centerContinuous"/>
    </xf>
    <xf numFmtId="0" fontId="12" fillId="37" borderId="15" xfId="0" applyFont="1" applyFill="1" applyBorder="1">
      <alignment horizontal="right"/>
    </xf>
    <xf numFmtId="0" fontId="12" fillId="37" borderId="5" xfId="0" applyFont="1" applyFill="1" applyBorder="1">
      <alignment horizontal="right"/>
    </xf>
    <xf numFmtId="0" fontId="12" fillId="37" borderId="16" xfId="0" applyFont="1" applyFill="1" applyBorder="1">
      <alignment horizontal="right"/>
    </xf>
    <xf numFmtId="0" fontId="14" fillId="37" borderId="0" xfId="0" applyFont="1" applyFill="1" applyBorder="1" applyAlignment="1">
      <alignment horizontal="left" vertical="top" indent="1"/>
    </xf>
    <xf numFmtId="0" fontId="12" fillId="37" borderId="8" xfId="0" applyFont="1" applyFill="1" applyBorder="1" applyAlignment="1"/>
    <xf numFmtId="0" fontId="7" fillId="37" borderId="0" xfId="0" applyFont="1" applyFill="1" applyBorder="1">
      <alignment horizontal="right"/>
    </xf>
    <xf numFmtId="0" fontId="29" fillId="37" borderId="0" xfId="0" applyFont="1" applyFill="1" applyAlignment="1">
      <alignment horizontal="left" vertical="top" wrapText="1"/>
    </xf>
    <xf numFmtId="0" fontId="0" fillId="0" borderId="0" xfId="0">
      <alignment horizontal="right"/>
    </xf>
    <xf numFmtId="0" fontId="33" fillId="4" borderId="0" xfId="21" applyFont="1" applyBorder="1" applyAlignment="1">
      <alignment horizontal="center" vertical="center" wrapText="1"/>
    </xf>
    <xf numFmtId="0" fontId="33" fillId="4" borderId="0" xfId="21" applyFont="1" applyBorder="1">
      <alignment horizontal="center" wrapText="1"/>
    </xf>
    <xf numFmtId="0" fontId="60" fillId="37" borderId="0" xfId="0" applyFont="1" applyFill="1" applyBorder="1" applyAlignment="1">
      <alignment horizontal="centerContinuous"/>
    </xf>
    <xf numFmtId="0" fontId="61" fillId="37" borderId="3" xfId="0" applyFont="1" applyFill="1" applyBorder="1" applyAlignment="1">
      <alignment horizontal="centerContinuous"/>
    </xf>
    <xf numFmtId="0" fontId="0" fillId="37" borderId="0" xfId="0" applyFont="1" applyFill="1" applyBorder="1" applyAlignment="1">
      <alignment vertical="top" wrapText="1"/>
    </xf>
    <xf numFmtId="0" fontId="39" fillId="4" borderId="0" xfId="21" applyFont="1" applyFill="1" applyBorder="1" applyAlignment="1">
      <alignment horizontal="center" vertical="center" wrapText="1"/>
    </xf>
    <xf numFmtId="0" fontId="25" fillId="4" borderId="0" xfId="29" applyFont="1" applyBorder="1">
      <alignment horizontal="left"/>
    </xf>
    <xf numFmtId="0" fontId="0" fillId="0" borderId="0" xfId="0">
      <alignment horizontal="right"/>
    </xf>
    <xf numFmtId="0" fontId="25" fillId="4" borderId="0" xfId="29" applyFont="1" applyBorder="1">
      <alignment horizontal="left"/>
    </xf>
    <xf numFmtId="0" fontId="0" fillId="0" borderId="0" xfId="0">
      <alignment horizontal="right"/>
    </xf>
    <xf numFmtId="180" fontId="24" fillId="38" borderId="1" xfId="6" applyNumberFormat="1" applyFill="1">
      <protection locked="0"/>
    </xf>
    <xf numFmtId="0" fontId="24" fillId="38" borderId="1" xfId="6" applyNumberFormat="1" applyFill="1">
      <protection locked="0"/>
    </xf>
    <xf numFmtId="0" fontId="24" fillId="0" borderId="1" xfId="6" quotePrefix="1" applyAlignment="1">
      <alignment wrapText="1"/>
      <protection locked="0"/>
    </xf>
    <xf numFmtId="175" fontId="24" fillId="0" borderId="1" xfId="6" applyNumberFormat="1" applyProtection="1">
      <protection locked="0"/>
    </xf>
    <xf numFmtId="0" fontId="8" fillId="37" borderId="24" xfId="0" applyFont="1" applyFill="1" applyBorder="1">
      <alignment horizontal="right"/>
    </xf>
    <xf numFmtId="0" fontId="8" fillId="37" borderId="25" xfId="0" applyFont="1" applyFill="1" applyBorder="1">
      <alignment horizontal="right"/>
    </xf>
    <xf numFmtId="0" fontId="22" fillId="5" borderId="1" xfId="5">
      <alignment horizontal="center"/>
    </xf>
    <xf numFmtId="169" fontId="22" fillId="5" borderId="21" xfId="10" applyBorder="1" applyAlignment="1">
      <alignment horizontal="center" vertical="center"/>
    </xf>
    <xf numFmtId="169" fontId="22" fillId="5" borderId="26" xfId="10" applyBorder="1" applyAlignment="1">
      <alignment horizontal="center" vertical="center"/>
    </xf>
    <xf numFmtId="169" fontId="22" fillId="5" borderId="27" xfId="10" applyBorder="1" applyAlignment="1">
      <alignment horizontal="center" vertical="center"/>
    </xf>
    <xf numFmtId="0" fontId="25" fillId="4" borderId="0" xfId="29" applyFont="1" applyBorder="1">
      <alignment horizontal="left"/>
    </xf>
    <xf numFmtId="0" fontId="23" fillId="4" borderId="28" xfId="31" applyFont="1" applyBorder="1" applyAlignment="1">
      <alignment horizontal="center" wrapText="1"/>
    </xf>
    <xf numFmtId="0" fontId="0" fillId="0" borderId="0" xfId="0">
      <alignment horizontal="right"/>
    </xf>
    <xf numFmtId="0" fontId="29" fillId="5" borderId="3" xfId="15" applyFont="1" applyBorder="1" applyAlignment="1">
      <alignment horizontal="left" vertical="top" wrapText="1" indent="1"/>
    </xf>
    <xf numFmtId="0" fontId="29" fillId="5" borderId="0" xfId="15" applyFont="1" applyBorder="1" applyAlignment="1">
      <alignment horizontal="left" vertical="top" wrapText="1" indent="1"/>
    </xf>
    <xf numFmtId="0" fontId="33" fillId="4" borderId="0" xfId="19" applyFont="1" applyBorder="1"/>
    <xf numFmtId="0" fontId="22" fillId="5" borderId="1" xfId="5" applyBorder="1">
      <alignment horizontal="center"/>
    </xf>
    <xf numFmtId="169" fontId="22" fillId="5" borderId="1" xfId="10" applyBorder="1">
      <alignment horizontal="center" vertical="center"/>
    </xf>
    <xf numFmtId="0" fontId="25" fillId="4" borderId="0" xfId="7" applyFont="1" applyBorder="1" applyAlignment="1">
      <alignment wrapText="1"/>
    </xf>
    <xf numFmtId="0" fontId="33" fillId="4" borderId="0" xfId="21" applyFont="1" applyBorder="1" applyAlignment="1">
      <alignment horizontal="center" wrapText="1"/>
    </xf>
    <xf numFmtId="0" fontId="33" fillId="4" borderId="0" xfId="21" applyFont="1" applyBorder="1" applyAlignment="1">
      <alignment horizontal="center" vertical="center" wrapText="1"/>
    </xf>
    <xf numFmtId="0" fontId="33" fillId="4" borderId="10" xfId="21" applyFont="1" applyBorder="1" applyAlignment="1">
      <alignment horizontal="center" vertical="center" wrapText="1"/>
    </xf>
    <xf numFmtId="0" fontId="33" fillId="4" borderId="0" xfId="21" applyFont="1" applyBorder="1">
      <alignment horizontal="center" wrapText="1"/>
    </xf>
    <xf numFmtId="0" fontId="22" fillId="0" borderId="1" xfId="1">
      <alignment horizontal="center" vertical="center"/>
      <protection locked="0"/>
    </xf>
    <xf numFmtId="0" fontId="29" fillId="5" borderId="3" xfId="15" applyBorder="1" applyAlignment="1">
      <alignment horizontal="left" vertical="top" wrapText="1" indent="1"/>
    </xf>
    <xf numFmtId="0" fontId="29" fillId="5" borderId="0" xfId="15" applyBorder="1" applyAlignment="1">
      <alignment horizontal="left" vertical="top" wrapText="1" indent="1"/>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cellStyle name="Bad" xfId="43" builtinId="27" hidden="1"/>
    <cellStyle name="Calculation" xfId="47" builtinId="22" hidden="1"/>
    <cellStyle name="Check Cell" xfId="49" builtinId="23" hidden="1"/>
    <cellStyle name="Comma" xfId="32" builtinId="3" hidden="1"/>
    <cellStyle name="Comma [0]" xfId="33" builtinId="6" hidden="1"/>
    <cellStyle name="Comma(0)" xfId="2"/>
    <cellStyle name="Comma(2)" xfId="3"/>
    <cellStyle name="Comment" xfId="4"/>
    <cellStyle name="Company Name" xfId="5"/>
    <cellStyle name="Currency" xfId="34" builtinId="4" hidden="1"/>
    <cellStyle name="Currency [0]" xfId="35" builtinId="7" hidden="1"/>
    <cellStyle name="Data Input" xfId="6"/>
    <cellStyle name="Data Rows" xfId="7"/>
    <cellStyle name="Date" xfId="8"/>
    <cellStyle name="Date (short)" xfId="9"/>
    <cellStyle name="Disclosure Date" xfId="10"/>
    <cellStyle name="Explanatory Text" xfId="52" builtinId="53" hidden="1"/>
    <cellStyle name="Footnote" xfId="11"/>
    <cellStyle name="Good" xfId="42" builtinId="26" hidden="1"/>
    <cellStyle name="Header 1" xfId="12"/>
    <cellStyle name="Header Company" xfId="13"/>
    <cellStyle name="Header Rows" xfId="14"/>
    <cellStyle name="Header Text" xfId="15"/>
    <cellStyle name="Header Version" xfId="16"/>
    <cellStyle name="Heading (guidelines)" xfId="78"/>
    <cellStyle name="Heading 1" xfId="38" builtinId="16" hidden="1"/>
    <cellStyle name="Heading 1 2" xfId="79"/>
    <cellStyle name="Heading 1-noindex" xfId="17"/>
    <cellStyle name="Heading 2" xfId="39" builtinId="17" hidden="1"/>
    <cellStyle name="Heading 3" xfId="40" builtinId="18" hidden="1"/>
    <cellStyle name="Heading 4" xfId="41" builtinId="19" hidden="1"/>
    <cellStyle name="Heading1" xfId="18"/>
    <cellStyle name="Heading2" xfId="19"/>
    <cellStyle name="Heading3" xfId="20"/>
    <cellStyle name="Heading3WrapLow" xfId="21"/>
    <cellStyle name="Heavy Box 2" xfId="22"/>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cellStyle name="RowRef" xfId="25"/>
    <cellStyle name="Table2Heading" xfId="26"/>
    <cellStyle name="TableNumber" xfId="27"/>
    <cellStyle name="TableText" xfId="28"/>
    <cellStyle name="Text" xfId="29"/>
    <cellStyle name="Text rjustify" xfId="30"/>
    <cellStyle name="Title" xfId="37" builtinId="15" hidden="1"/>
    <cellStyle name="Total" xfId="53" builtinId="25" hidden="1"/>
    <cellStyle name="Warning Text" xfId="50" builtinId="11" hidden="1"/>
    <cellStyle name="Year0" xfId="31"/>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topLeftCell="A3" zoomScaleNormal="100" zoomScaleSheetLayoutView="100" workbookViewId="0">
      <selection activeCell="H12" sqref="H12"/>
    </sheetView>
  </sheetViews>
  <sheetFormatPr defaultColWidth="9.109375" defaultRowHeight="13.8" x14ac:dyDescent="0.3"/>
  <cols>
    <col min="1" max="1" width="26.5546875" style="1" customWidth="1"/>
    <col min="2" max="2" width="43.109375" style="1" customWidth="1"/>
    <col min="3" max="3" width="32.6640625" style="1" customWidth="1"/>
    <col min="4" max="4" width="32.33203125" style="1" customWidth="1"/>
    <col min="5" max="16384" width="9.109375" style="1"/>
  </cols>
  <sheetData>
    <row r="1" spans="1:4" x14ac:dyDescent="0.3">
      <c r="A1" s="239"/>
      <c r="B1" s="240"/>
      <c r="C1" s="240"/>
      <c r="D1" s="241"/>
    </row>
    <row r="2" spans="1:4" ht="236.25" customHeight="1" x14ac:dyDescent="0.3">
      <c r="A2" s="224"/>
      <c r="B2" s="226"/>
      <c r="C2" s="226"/>
      <c r="D2" s="227"/>
    </row>
    <row r="3" spans="1:4" ht="23.4" x14ac:dyDescent="0.45">
      <c r="A3" s="242" t="s">
        <v>9</v>
      </c>
      <c r="B3" s="243"/>
      <c r="C3" s="243"/>
      <c r="D3" s="244"/>
    </row>
    <row r="4" spans="1:4" ht="27.75" customHeight="1" x14ac:dyDescent="0.45">
      <c r="A4" s="242" t="s">
        <v>266</v>
      </c>
      <c r="B4" s="243"/>
      <c r="C4" s="243"/>
      <c r="D4" s="244"/>
    </row>
    <row r="5" spans="1:4" ht="27.75" customHeight="1" x14ac:dyDescent="0.45">
      <c r="A5" s="242" t="s">
        <v>0</v>
      </c>
      <c r="B5" s="243"/>
      <c r="C5" s="243"/>
      <c r="D5" s="244"/>
    </row>
    <row r="6" spans="1:4" ht="21" x14ac:dyDescent="0.4">
      <c r="A6" s="245" t="s">
        <v>278</v>
      </c>
      <c r="B6" s="243"/>
      <c r="C6" s="243"/>
      <c r="D6" s="244"/>
    </row>
    <row r="7" spans="1:4" ht="60" customHeight="1" x14ac:dyDescent="0.3">
      <c r="A7" s="246"/>
      <c r="B7" s="243"/>
      <c r="C7" s="243"/>
      <c r="D7" s="244"/>
    </row>
    <row r="8" spans="1:4" ht="15" customHeight="1" x14ac:dyDescent="0.3">
      <c r="A8" s="224"/>
      <c r="B8" s="252" t="s">
        <v>7</v>
      </c>
      <c r="C8" s="47" t="s">
        <v>317</v>
      </c>
      <c r="D8" s="253"/>
    </row>
    <row r="9" spans="1:4" ht="3" customHeight="1" x14ac:dyDescent="0.3">
      <c r="A9" s="224"/>
      <c r="B9" s="226"/>
      <c r="C9" s="226"/>
      <c r="D9" s="227"/>
    </row>
    <row r="10" spans="1:4" ht="15" customHeight="1" x14ac:dyDescent="0.3">
      <c r="A10" s="224"/>
      <c r="B10" s="252" t="s">
        <v>8</v>
      </c>
      <c r="C10" s="46">
        <v>43921</v>
      </c>
      <c r="D10" s="227"/>
    </row>
    <row r="11" spans="1:4" ht="3" customHeight="1" x14ac:dyDescent="0.3">
      <c r="A11" s="224"/>
      <c r="B11" s="226"/>
      <c r="C11" s="254"/>
      <c r="D11" s="227"/>
    </row>
    <row r="12" spans="1:4" ht="15" customHeight="1" x14ac:dyDescent="0.3">
      <c r="A12" s="224"/>
      <c r="B12" s="252" t="s">
        <v>270</v>
      </c>
      <c r="C12" s="46">
        <v>43922</v>
      </c>
      <c r="D12" s="227"/>
    </row>
    <row r="13" spans="1:4" ht="15" customHeight="1" x14ac:dyDescent="0.3">
      <c r="A13" s="224"/>
      <c r="B13" s="229"/>
      <c r="C13" s="229"/>
      <c r="D13" s="227"/>
    </row>
    <row r="14" spans="1:4" ht="15" customHeight="1" x14ac:dyDescent="0.3">
      <c r="A14" s="224"/>
      <c r="B14" s="229"/>
      <c r="C14" s="229"/>
      <c r="D14" s="244"/>
    </row>
    <row r="15" spans="1:4" ht="15" customHeight="1" x14ac:dyDescent="0.3">
      <c r="A15" s="247" t="s">
        <v>271</v>
      </c>
      <c r="B15" s="248"/>
      <c r="C15" s="243"/>
      <c r="D15" s="244"/>
    </row>
    <row r="16" spans="1:4" x14ac:dyDescent="0.3">
      <c r="A16" s="260" t="s">
        <v>315</v>
      </c>
      <c r="B16" s="259"/>
      <c r="C16" s="259"/>
      <c r="D16" s="244"/>
    </row>
    <row r="17" spans="1:4" ht="39.9" customHeight="1" x14ac:dyDescent="0.3">
      <c r="A17" s="249"/>
      <c r="B17" s="250"/>
      <c r="C17" s="250"/>
      <c r="D17" s="251"/>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16"/>
  <sheetViews>
    <sheetView showGridLines="0" view="pageBreakPreview" zoomScaleNormal="100" zoomScaleSheetLayoutView="100" workbookViewId="0">
      <selection activeCell="C35" sqref="C35"/>
    </sheetView>
  </sheetViews>
  <sheetFormatPr defaultRowHeight="13.8" x14ac:dyDescent="0.3"/>
  <cols>
    <col min="2" max="2" width="9" customWidth="1"/>
    <col min="3" max="3" width="105.88671875" customWidth="1"/>
    <col min="6" max="7" width="9.109375" customWidth="1"/>
    <col min="8" max="8" width="24.109375" customWidth="1"/>
    <col min="9" max="9" width="36.6640625" customWidth="1"/>
  </cols>
  <sheetData>
    <row r="1" spans="1:4" ht="28.5" customHeight="1" x14ac:dyDescent="0.3">
      <c r="A1" s="220"/>
      <c r="B1" s="221"/>
      <c r="C1" s="222"/>
      <c r="D1" s="223"/>
    </row>
    <row r="2" spans="1:4" ht="15.6" x14ac:dyDescent="0.3">
      <c r="A2" s="224"/>
      <c r="B2" s="225" t="s">
        <v>3</v>
      </c>
      <c r="C2" s="226"/>
      <c r="D2" s="227"/>
    </row>
    <row r="3" spans="1:4" x14ac:dyDescent="0.3">
      <c r="A3" s="224"/>
      <c r="B3" s="228" t="s">
        <v>296</v>
      </c>
      <c r="C3" s="226"/>
      <c r="D3" s="227"/>
    </row>
    <row r="4" spans="1:4" x14ac:dyDescent="0.3">
      <c r="A4" s="224"/>
      <c r="B4" s="229"/>
      <c r="C4" s="230"/>
      <c r="D4" s="227"/>
    </row>
    <row r="5" spans="1:4" s="17" customFormat="1" x14ac:dyDescent="0.3">
      <c r="A5" s="231"/>
      <c r="B5" s="232" t="s">
        <v>1</v>
      </c>
      <c r="C5" s="232" t="s">
        <v>288</v>
      </c>
      <c r="D5" s="233"/>
    </row>
    <row r="6" spans="1:4" s="17" customFormat="1" x14ac:dyDescent="0.3">
      <c r="A6" s="231"/>
      <c r="B6" s="234" t="s">
        <v>148</v>
      </c>
      <c r="C6" s="235" t="s">
        <v>289</v>
      </c>
      <c r="D6" s="233"/>
    </row>
    <row r="7" spans="1:4" s="17" customFormat="1" x14ac:dyDescent="0.3">
      <c r="A7" s="231"/>
      <c r="B7" s="234" t="s">
        <v>157</v>
      </c>
      <c r="C7" s="235" t="s">
        <v>290</v>
      </c>
      <c r="D7" s="233"/>
    </row>
    <row r="8" spans="1:4" s="17" customFormat="1" x14ac:dyDescent="0.3">
      <c r="A8" s="231"/>
      <c r="B8" s="234" t="s">
        <v>158</v>
      </c>
      <c r="C8" s="235" t="s">
        <v>291</v>
      </c>
      <c r="D8" s="233"/>
    </row>
    <row r="9" spans="1:4" s="17" customFormat="1" x14ac:dyDescent="0.3">
      <c r="A9" s="231"/>
      <c r="B9" s="234" t="s">
        <v>159</v>
      </c>
      <c r="C9" s="235" t="s">
        <v>292</v>
      </c>
      <c r="D9" s="233"/>
    </row>
    <row r="10" spans="1:4" s="17" customFormat="1" x14ac:dyDescent="0.3">
      <c r="A10" s="231"/>
      <c r="B10" s="234" t="s">
        <v>298</v>
      </c>
      <c r="C10" s="235" t="s">
        <v>293</v>
      </c>
      <c r="D10" s="233"/>
    </row>
    <row r="11" spans="1:4" x14ac:dyDescent="0.3">
      <c r="A11" s="231"/>
      <c r="B11" s="234" t="s">
        <v>160</v>
      </c>
      <c r="C11" s="235" t="s">
        <v>294</v>
      </c>
      <c r="D11" s="233"/>
    </row>
    <row r="12" spans="1:4" x14ac:dyDescent="0.3">
      <c r="A12" s="231"/>
      <c r="B12" s="234" t="s">
        <v>89</v>
      </c>
      <c r="C12" s="235" t="s">
        <v>295</v>
      </c>
      <c r="D12" s="233"/>
    </row>
    <row r="13" spans="1:4" x14ac:dyDescent="0.3">
      <c r="A13" s="231"/>
      <c r="B13" s="229"/>
      <c r="C13" s="229"/>
      <c r="D13" s="233"/>
    </row>
    <row r="14" spans="1:4" x14ac:dyDescent="0.3">
      <c r="A14" s="231"/>
      <c r="B14" s="229"/>
      <c r="C14" s="229"/>
      <c r="D14" s="233"/>
    </row>
    <row r="15" spans="1:4" x14ac:dyDescent="0.3">
      <c r="A15" s="231"/>
      <c r="B15" s="229"/>
      <c r="C15" s="229"/>
      <c r="D15" s="233"/>
    </row>
    <row r="16" spans="1:4" x14ac:dyDescent="0.3">
      <c r="A16" s="236"/>
      <c r="B16" s="237"/>
      <c r="C16" s="237"/>
      <c r="D16" s="238"/>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C28"/>
  <sheetViews>
    <sheetView showGridLines="0" view="pageBreakPreview" topLeftCell="A7" zoomScaleNormal="100" zoomScaleSheetLayoutView="100" workbookViewId="0">
      <selection activeCell="B24" sqref="B24"/>
    </sheetView>
  </sheetViews>
  <sheetFormatPr defaultColWidth="9.109375" defaultRowHeight="15" x14ac:dyDescent="0.25"/>
  <cols>
    <col min="1" max="1" width="9.109375" style="2"/>
    <col min="2" max="2" width="110.88671875" style="2" customWidth="1"/>
    <col min="3" max="3" width="9.109375" style="2" customWidth="1"/>
    <col min="4" max="16384" width="9.109375" style="2"/>
  </cols>
  <sheetData>
    <row r="1" spans="1:3" ht="15.6" x14ac:dyDescent="0.3">
      <c r="A1" s="205"/>
      <c r="B1" s="271"/>
      <c r="C1" s="272"/>
    </row>
    <row r="2" spans="1:3" ht="15.6" x14ac:dyDescent="0.3">
      <c r="A2" s="206"/>
      <c r="B2" s="207" t="s">
        <v>301</v>
      </c>
      <c r="C2" s="208"/>
    </row>
    <row r="3" spans="1:3" ht="55.2" x14ac:dyDescent="0.3">
      <c r="A3" s="206"/>
      <c r="B3" s="255" t="s">
        <v>302</v>
      </c>
      <c r="C3" s="208"/>
    </row>
    <row r="4" spans="1:3" ht="15.6" x14ac:dyDescent="0.3">
      <c r="A4" s="206"/>
      <c r="B4" s="209"/>
      <c r="C4" s="208"/>
    </row>
    <row r="5" spans="1:3" ht="15.6" x14ac:dyDescent="0.3">
      <c r="A5" s="206"/>
      <c r="B5" s="210" t="s">
        <v>263</v>
      </c>
      <c r="C5" s="208"/>
    </row>
    <row r="6" spans="1:3" ht="41.4" x14ac:dyDescent="0.3">
      <c r="A6" s="206"/>
      <c r="B6" s="209" t="s">
        <v>272</v>
      </c>
      <c r="C6" s="208"/>
    </row>
    <row r="7" spans="1:3" ht="69" x14ac:dyDescent="0.3">
      <c r="A7" s="206"/>
      <c r="B7" s="209" t="s">
        <v>273</v>
      </c>
      <c r="C7" s="208"/>
    </row>
    <row r="8" spans="1:3" ht="15.6" x14ac:dyDescent="0.3">
      <c r="A8" s="206"/>
      <c r="B8" s="211"/>
      <c r="C8" s="208"/>
    </row>
    <row r="9" spans="1:3" ht="15.6" x14ac:dyDescent="0.3">
      <c r="A9" s="206"/>
      <c r="B9" s="212" t="s">
        <v>264</v>
      </c>
      <c r="C9" s="208"/>
    </row>
    <row r="10" spans="1:3" ht="27.6" x14ac:dyDescent="0.3">
      <c r="A10" s="206"/>
      <c r="B10" s="209" t="s">
        <v>303</v>
      </c>
      <c r="C10" s="208"/>
    </row>
    <row r="11" spans="1:3" ht="27.6" x14ac:dyDescent="0.3">
      <c r="A11" s="206"/>
      <c r="B11" s="209" t="s">
        <v>305</v>
      </c>
      <c r="C11" s="208"/>
    </row>
    <row r="12" spans="1:3" ht="15.6" x14ac:dyDescent="0.3">
      <c r="A12" s="206"/>
      <c r="B12" s="209"/>
      <c r="C12" s="208"/>
    </row>
    <row r="13" spans="1:3" ht="15.6" x14ac:dyDescent="0.3">
      <c r="A13" s="206"/>
      <c r="B13" s="210" t="s">
        <v>267</v>
      </c>
      <c r="C13" s="208"/>
    </row>
    <row r="14" spans="1:3" ht="41.4" x14ac:dyDescent="0.3">
      <c r="A14" s="206"/>
      <c r="B14" s="209" t="s">
        <v>268</v>
      </c>
      <c r="C14" s="208"/>
    </row>
    <row r="15" spans="1:3" ht="15.6" x14ac:dyDescent="0.3">
      <c r="A15" s="206"/>
      <c r="B15" s="209"/>
      <c r="C15" s="208"/>
    </row>
    <row r="16" spans="1:3" ht="15.6" x14ac:dyDescent="0.3">
      <c r="A16" s="206"/>
      <c r="B16" s="210" t="s">
        <v>274</v>
      </c>
      <c r="C16" s="208"/>
    </row>
    <row r="17" spans="1:3" ht="15.75" customHeight="1" x14ac:dyDescent="0.3">
      <c r="A17" s="206"/>
      <c r="B17" s="209" t="s">
        <v>275</v>
      </c>
      <c r="C17" s="208"/>
    </row>
    <row r="18" spans="1:3" ht="15.6" x14ac:dyDescent="0.3">
      <c r="A18" s="206"/>
      <c r="B18" s="209"/>
      <c r="C18" s="208"/>
    </row>
    <row r="19" spans="1:3" ht="15.6" x14ac:dyDescent="0.3">
      <c r="A19" s="206"/>
      <c r="B19" s="210" t="s">
        <v>265</v>
      </c>
      <c r="C19" s="208"/>
    </row>
    <row r="20" spans="1:3" ht="27.6" x14ac:dyDescent="0.3">
      <c r="A20" s="206"/>
      <c r="B20" s="209" t="s">
        <v>304</v>
      </c>
      <c r="C20" s="208"/>
    </row>
    <row r="21" spans="1:3" s="3" customFormat="1" ht="55.2" x14ac:dyDescent="0.3">
      <c r="A21" s="213"/>
      <c r="B21" s="214" t="s">
        <v>306</v>
      </c>
      <c r="C21" s="215"/>
    </row>
    <row r="22" spans="1:3" s="3" customFormat="1" ht="15.6" x14ac:dyDescent="0.3">
      <c r="A22" s="213"/>
      <c r="B22" s="214"/>
      <c r="C22" s="215"/>
    </row>
    <row r="23" spans="1:3" s="3" customFormat="1" ht="15.6" x14ac:dyDescent="0.3">
      <c r="A23" s="213"/>
      <c r="B23" s="216" t="s">
        <v>297</v>
      </c>
      <c r="C23" s="215"/>
    </row>
    <row r="24" spans="1:3" s="3" customFormat="1" ht="41.4" x14ac:dyDescent="0.3">
      <c r="A24" s="213"/>
      <c r="B24" s="261" t="s">
        <v>316</v>
      </c>
      <c r="C24" s="215"/>
    </row>
    <row r="25" spans="1:3" ht="15.6" x14ac:dyDescent="0.3">
      <c r="A25" s="206"/>
      <c r="B25" s="209"/>
      <c r="C25" s="208"/>
    </row>
    <row r="26" spans="1:3" ht="15.6" x14ac:dyDescent="0.3">
      <c r="A26" s="206"/>
      <c r="B26" s="216" t="s">
        <v>299</v>
      </c>
      <c r="C26" s="208"/>
    </row>
    <row r="27" spans="1:3" ht="41.4" x14ac:dyDescent="0.3">
      <c r="A27" s="206"/>
      <c r="B27" s="209" t="s">
        <v>300</v>
      </c>
      <c r="C27" s="208"/>
    </row>
    <row r="28" spans="1:3" s="3" customFormat="1" ht="15.6" x14ac:dyDescent="0.3">
      <c r="A28" s="217"/>
      <c r="B28" s="218"/>
      <c r="C28" s="219"/>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T190"/>
  <sheetViews>
    <sheetView showGridLines="0" topLeftCell="G97" zoomScale="70" zoomScaleNormal="70" zoomScaleSheetLayoutView="80" workbookViewId="0">
      <selection activeCell="A136" sqref="A136:S190"/>
    </sheetView>
  </sheetViews>
  <sheetFormatPr defaultColWidth="9.109375" defaultRowHeight="13.8" x14ac:dyDescent="0.3"/>
  <cols>
    <col min="1" max="1" width="5" style="4" customWidth="1"/>
    <col min="2" max="2" width="2.109375" style="51" customWidth="1"/>
    <col min="3" max="3" width="6.109375" style="10" customWidth="1"/>
    <col min="4" max="4" width="2.33203125" style="11" customWidth="1"/>
    <col min="5" max="5" width="2.33203125" style="10" customWidth="1"/>
    <col min="6" max="6" width="53.33203125" style="15" customWidth="1"/>
    <col min="7" max="7" width="19" style="15" customWidth="1"/>
    <col min="8" max="8" width="16.109375" style="11" customWidth="1"/>
    <col min="9" max="13" width="16.109375" style="4" customWidth="1"/>
    <col min="14" max="14" width="16.33203125" style="4" customWidth="1"/>
    <col min="15" max="18" width="16.109375" style="4" customWidth="1"/>
    <col min="19" max="19" width="2.109375" style="7" customWidth="1"/>
    <col min="20" max="20" width="7.33203125" bestFit="1" customWidth="1"/>
    <col min="21" max="16384" width="9.109375" style="4"/>
  </cols>
  <sheetData>
    <row r="1" spans="1:20" s="8" customFormat="1" ht="15" customHeight="1" x14ac:dyDescent="0.3">
      <c r="A1" s="197"/>
      <c r="B1" s="31"/>
      <c r="C1" s="31"/>
      <c r="D1" s="31"/>
      <c r="E1" s="31"/>
      <c r="F1" s="31"/>
      <c r="G1" s="31"/>
      <c r="H1" s="31"/>
      <c r="I1" s="31"/>
      <c r="J1" s="31"/>
      <c r="K1" s="31"/>
      <c r="L1" s="31"/>
      <c r="M1" s="31"/>
      <c r="N1" s="31"/>
      <c r="O1" s="31"/>
      <c r="P1" s="31"/>
      <c r="Q1" s="31"/>
      <c r="R1" s="31"/>
      <c r="S1" s="32"/>
      <c r="T1" s="184"/>
    </row>
    <row r="2" spans="1:20" s="8" customFormat="1" ht="18" customHeight="1" x14ac:dyDescent="0.35">
      <c r="A2" s="33"/>
      <c r="B2" s="147"/>
      <c r="C2" s="147"/>
      <c r="D2" s="147"/>
      <c r="E2" s="147"/>
      <c r="F2" s="147"/>
      <c r="G2" s="147"/>
      <c r="H2" s="147"/>
      <c r="I2" s="147"/>
      <c r="J2" s="147"/>
      <c r="K2" s="147"/>
      <c r="L2" s="147"/>
      <c r="M2" s="147"/>
      <c r="N2" s="28"/>
      <c r="O2" s="42" t="s">
        <v>7</v>
      </c>
      <c r="P2" s="273" t="str">
        <f>IF(NOT(ISBLANK(CoverSheet!$C$8)),CoverSheet!$C$8,"")</f>
        <v>Alpine Energy Limited</v>
      </c>
      <c r="Q2" s="273"/>
      <c r="R2" s="273"/>
      <c r="S2" s="25"/>
      <c r="T2" s="184"/>
    </row>
    <row r="3" spans="1:20" s="8" customFormat="1" ht="18" customHeight="1" x14ac:dyDescent="0.35">
      <c r="A3" s="33"/>
      <c r="B3" s="147"/>
      <c r="C3" s="147"/>
      <c r="D3" s="147"/>
      <c r="E3" s="147"/>
      <c r="F3" s="147"/>
      <c r="G3" s="147"/>
      <c r="H3" s="147"/>
      <c r="I3" s="147"/>
      <c r="J3" s="147"/>
      <c r="K3" s="147"/>
      <c r="L3" s="147"/>
      <c r="M3" s="147"/>
      <c r="N3" s="28"/>
      <c r="O3" s="42" t="s">
        <v>81</v>
      </c>
      <c r="P3" s="274" t="str">
        <f>IF(ISNUMBER(CoverSheet!$C$12),TEXT(CoverSheet!$C$12,"_([$-1409]d mmmm yyyy;_(@")&amp;" –"&amp;TEXT(DATE(YEAR(CoverSheet!$C$12)+10,MONTH(CoverSheet!$C$12),DAY(CoverSheet!$C$12)-1),"_([$-1409]d mmmm yyyy;_(@"),"")</f>
        <v xml:space="preserve"> 1 April 2020 – 31 March 2030</v>
      </c>
      <c r="Q3" s="275"/>
      <c r="R3" s="276"/>
      <c r="S3" s="25"/>
      <c r="T3" s="184"/>
    </row>
    <row r="4" spans="1:20" s="8" customFormat="1" ht="21" x14ac:dyDescent="0.4">
      <c r="A4" s="148" t="s">
        <v>149</v>
      </c>
      <c r="B4" s="83"/>
      <c r="C4" s="147"/>
      <c r="D4" s="147"/>
      <c r="E4" s="147"/>
      <c r="F4" s="147"/>
      <c r="G4" s="147"/>
      <c r="H4" s="147"/>
      <c r="I4" s="147"/>
      <c r="J4" s="147"/>
      <c r="K4" s="147"/>
      <c r="L4" s="147"/>
      <c r="M4" s="147"/>
      <c r="N4" s="147"/>
      <c r="O4" s="56"/>
      <c r="P4" s="147"/>
      <c r="Q4" s="147"/>
      <c r="R4" s="147"/>
      <c r="S4" s="25"/>
      <c r="T4" s="184"/>
    </row>
    <row r="5" spans="1:20" s="112" customFormat="1" ht="61.5" customHeight="1" x14ac:dyDescent="0.3">
      <c r="A5" s="280" t="s">
        <v>232</v>
      </c>
      <c r="B5" s="281"/>
      <c r="C5" s="281"/>
      <c r="D5" s="281"/>
      <c r="E5" s="281"/>
      <c r="F5" s="281"/>
      <c r="G5" s="281"/>
      <c r="H5" s="281"/>
      <c r="I5" s="281"/>
      <c r="J5" s="281"/>
      <c r="K5" s="281"/>
      <c r="L5" s="281"/>
      <c r="M5" s="281"/>
      <c r="N5" s="281"/>
      <c r="O5" s="281"/>
      <c r="P5" s="281"/>
      <c r="Q5" s="281"/>
      <c r="R5" s="281"/>
      <c r="S5" s="106"/>
      <c r="T5" s="185"/>
    </row>
    <row r="6" spans="1:20" s="7" customFormat="1" ht="15" customHeight="1" x14ac:dyDescent="0.3">
      <c r="A6" s="38" t="s">
        <v>244</v>
      </c>
      <c r="B6" s="56"/>
      <c r="C6" s="56"/>
      <c r="D6" s="147"/>
      <c r="E6" s="147"/>
      <c r="F6" s="147"/>
      <c r="G6" s="147"/>
      <c r="H6" s="147"/>
      <c r="I6" s="147"/>
      <c r="J6" s="147"/>
      <c r="K6" s="147"/>
      <c r="L6" s="147"/>
      <c r="M6" s="147"/>
      <c r="N6" s="147"/>
      <c r="O6" s="147"/>
      <c r="P6" s="147"/>
      <c r="Q6" s="147"/>
      <c r="R6" s="147"/>
      <c r="S6" s="25"/>
      <c r="T6" s="186"/>
    </row>
    <row r="7" spans="1:20" s="7" customFormat="1" ht="32.25" customHeight="1" x14ac:dyDescent="0.3">
      <c r="A7" s="58">
        <v>7</v>
      </c>
      <c r="B7" s="44"/>
      <c r="C7" s="101"/>
      <c r="D7" s="101"/>
      <c r="E7" s="101"/>
      <c r="F7" s="101"/>
      <c r="G7" s="101"/>
      <c r="H7" s="121" t="s">
        <v>82</v>
      </c>
      <c r="I7" s="121" t="s">
        <v>165</v>
      </c>
      <c r="J7" s="121" t="s">
        <v>166</v>
      </c>
      <c r="K7" s="121" t="s">
        <v>167</v>
      </c>
      <c r="L7" s="121" t="s">
        <v>168</v>
      </c>
      <c r="M7" s="121" t="s">
        <v>169</v>
      </c>
      <c r="N7" s="151" t="s">
        <v>171</v>
      </c>
      <c r="O7" s="121" t="s">
        <v>172</v>
      </c>
      <c r="P7" s="121" t="s">
        <v>173</v>
      </c>
      <c r="Q7" s="121" t="s">
        <v>174</v>
      </c>
      <c r="R7" s="121" t="s">
        <v>175</v>
      </c>
      <c r="S7" s="20"/>
      <c r="T7" s="186"/>
    </row>
    <row r="8" spans="1:20" ht="18.75" customHeight="1" x14ac:dyDescent="0.3">
      <c r="A8" s="58">
        <v>8</v>
      </c>
      <c r="B8" s="44"/>
      <c r="C8" s="119"/>
      <c r="D8" s="101"/>
      <c r="E8" s="101"/>
      <c r="F8" s="101"/>
      <c r="G8" s="189" t="str">
        <f>IF(ISNUMBER(CoverSheet!$C$12),"for year ended","")</f>
        <v>for year ended</v>
      </c>
      <c r="H8" s="122">
        <f>IF(ISNUMBER(CoverSheet!$C$12),DATE(YEAR(CoverSheet!$C$12),MONTH(CoverSheet!$C$12),DAY(CoverSheet!$C$12))-1,"")</f>
        <v>43921</v>
      </c>
      <c r="I8" s="122">
        <f>IF(ISNUMBER(CoverSheet!$C$12),DATE(YEAR(CoverSheet!$C$12)+1,MONTH(CoverSheet!$C$12),DAY(CoverSheet!$C$12))-1,"")</f>
        <v>44286</v>
      </c>
      <c r="J8" s="122">
        <f>IF(ISNUMBER(CoverSheet!$C$12),DATE(YEAR(CoverSheet!$C$12)+2,MONTH(CoverSheet!$C$12),DAY(CoverSheet!$C$12))-1,"")</f>
        <v>44651</v>
      </c>
      <c r="K8" s="122">
        <f>IF(ISNUMBER(CoverSheet!$C$12),DATE(YEAR(CoverSheet!$C$12)+3,MONTH(CoverSheet!$C$12),DAY(CoverSheet!$C$12))-1,"")</f>
        <v>45016</v>
      </c>
      <c r="L8" s="122">
        <f>IF(ISNUMBER(CoverSheet!$C$12),DATE(YEAR(CoverSheet!$C$12)+4,MONTH(CoverSheet!$C$12),DAY(CoverSheet!$C$12))-1,"")</f>
        <v>45382</v>
      </c>
      <c r="M8" s="122">
        <f>IF(ISNUMBER(CoverSheet!$C$12),DATE(YEAR(CoverSheet!$C$12)+5,MONTH(CoverSheet!$C$12),DAY(CoverSheet!$C$12))-1,"")</f>
        <v>45747</v>
      </c>
      <c r="N8" s="122">
        <f>IF(ISNUMBER(CoverSheet!$C$12),DATE(YEAR(CoverSheet!$C$12)+6,MONTH(CoverSheet!$C$12),DAY(CoverSheet!$C$12))-1,"")</f>
        <v>46112</v>
      </c>
      <c r="O8" s="122">
        <f>IF(ISNUMBER(CoverSheet!$C$12),DATE(YEAR(CoverSheet!$C$12)+7,MONTH(CoverSheet!$C$12),DAY(CoverSheet!$C$12))-1,"")</f>
        <v>46477</v>
      </c>
      <c r="P8" s="122">
        <f>IF(ISNUMBER(CoverSheet!$C$12),DATE(YEAR(CoverSheet!$C$12)+8,MONTH(CoverSheet!$C$12),DAY(CoverSheet!$C$12))-1,"")</f>
        <v>46843</v>
      </c>
      <c r="Q8" s="122">
        <f>IF(ISNUMBER(CoverSheet!$C$12),DATE(YEAR(CoverSheet!$C$12)+9,MONTH(CoverSheet!$C$12),DAY(CoverSheet!$C$12))-1,"")</f>
        <v>47208</v>
      </c>
      <c r="R8" s="122">
        <f>IF(ISNUMBER(CoverSheet!$C$12),DATE(YEAR(CoverSheet!$C$12)+10,MONTH(CoverSheet!$C$12),DAY(CoverSheet!$C$12))-1,"")</f>
        <v>47573</v>
      </c>
      <c r="S8" s="20"/>
      <c r="T8" s="186"/>
    </row>
    <row r="9" spans="1:20" s="61" customFormat="1" ht="26.25" customHeight="1" x14ac:dyDescent="0.35">
      <c r="A9" s="58">
        <v>9</v>
      </c>
      <c r="B9" s="44"/>
      <c r="C9" s="89" t="s">
        <v>233</v>
      </c>
      <c r="D9" s="101"/>
      <c r="E9" s="101"/>
      <c r="F9" s="101"/>
      <c r="G9" s="189"/>
      <c r="H9" s="123" t="s">
        <v>216</v>
      </c>
      <c r="I9" s="122"/>
      <c r="J9" s="122"/>
      <c r="K9" s="122"/>
      <c r="L9" s="122"/>
      <c r="M9" s="122"/>
      <c r="N9" s="122"/>
      <c r="O9" s="122"/>
      <c r="P9" s="122"/>
      <c r="Q9" s="122"/>
      <c r="R9" s="124"/>
      <c r="S9" s="20"/>
      <c r="T9" s="186"/>
    </row>
    <row r="10" spans="1:20" ht="15" customHeight="1" x14ac:dyDescent="0.3">
      <c r="A10" s="58">
        <v>10</v>
      </c>
      <c r="B10" s="44"/>
      <c r="C10" s="150"/>
      <c r="D10" s="150"/>
      <c r="E10" s="97"/>
      <c r="F10" s="150" t="s">
        <v>178</v>
      </c>
      <c r="G10" s="97"/>
      <c r="H10" s="193">
        <v>2000</v>
      </c>
      <c r="I10" s="193">
        <v>2000.0000000000002</v>
      </c>
      <c r="J10" s="194">
        <v>2000.0000000000002</v>
      </c>
      <c r="K10" s="194">
        <v>2000.0000000000002</v>
      </c>
      <c r="L10" s="194">
        <v>2000.0000000000002</v>
      </c>
      <c r="M10" s="194">
        <v>2000.0000000000002</v>
      </c>
      <c r="N10" s="194">
        <v>2000.0000000000002</v>
      </c>
      <c r="O10" s="194">
        <v>2000.0000000000002</v>
      </c>
      <c r="P10" s="194">
        <v>2000.0000000000002</v>
      </c>
      <c r="Q10" s="194">
        <v>2000.0000000000002</v>
      </c>
      <c r="R10" s="194">
        <v>2000.0000000000002</v>
      </c>
      <c r="S10" s="20"/>
      <c r="T10" s="186"/>
    </row>
    <row r="11" spans="1:20" s="6" customFormat="1" ht="15" customHeight="1" x14ac:dyDescent="0.3">
      <c r="A11" s="58">
        <v>11</v>
      </c>
      <c r="B11" s="44"/>
      <c r="C11" s="150"/>
      <c r="D11" s="150"/>
      <c r="E11" s="104"/>
      <c r="F11" s="150" t="s">
        <v>75</v>
      </c>
      <c r="G11" s="104"/>
      <c r="H11" s="194">
        <v>1072</v>
      </c>
      <c r="I11" s="194">
        <v>1557</v>
      </c>
      <c r="J11" s="194">
        <v>2601</v>
      </c>
      <c r="K11" s="194">
        <v>800</v>
      </c>
      <c r="L11" s="194">
        <v>800</v>
      </c>
      <c r="M11" s="194">
        <v>600</v>
      </c>
      <c r="N11" s="194">
        <v>1300</v>
      </c>
      <c r="O11" s="194">
        <v>1300</v>
      </c>
      <c r="P11" s="194">
        <v>1300</v>
      </c>
      <c r="Q11" s="194">
        <v>1300</v>
      </c>
      <c r="R11" s="194">
        <v>2800</v>
      </c>
      <c r="S11" s="20"/>
      <c r="T11" s="186"/>
    </row>
    <row r="12" spans="1:20" ht="15" customHeight="1" x14ac:dyDescent="0.3">
      <c r="A12" s="58">
        <v>12</v>
      </c>
      <c r="B12" s="44"/>
      <c r="C12" s="150"/>
      <c r="D12" s="150"/>
      <c r="E12" s="104"/>
      <c r="F12" s="150" t="s">
        <v>76</v>
      </c>
      <c r="G12" s="104"/>
      <c r="H12" s="194">
        <v>8045</v>
      </c>
      <c r="I12" s="194">
        <v>10992</v>
      </c>
      <c r="J12" s="194">
        <v>10699.000000000004</v>
      </c>
      <c r="K12" s="194">
        <v>13100.000000000002</v>
      </c>
      <c r="L12" s="194">
        <v>12715</v>
      </c>
      <c r="M12" s="194">
        <v>9354.9999999999982</v>
      </c>
      <c r="N12" s="194">
        <v>10595.000000000004</v>
      </c>
      <c r="O12" s="194">
        <v>10095.000000000002</v>
      </c>
      <c r="P12" s="194">
        <v>11475.000000000002</v>
      </c>
      <c r="Q12" s="194">
        <v>10245</v>
      </c>
      <c r="R12" s="194">
        <v>11070</v>
      </c>
      <c r="S12" s="20"/>
      <c r="T12" s="186"/>
    </row>
    <row r="13" spans="1:20" ht="15" customHeight="1" x14ac:dyDescent="0.3">
      <c r="A13" s="58">
        <v>13</v>
      </c>
      <c r="B13" s="44"/>
      <c r="C13" s="150"/>
      <c r="D13" s="150"/>
      <c r="E13" s="104"/>
      <c r="F13" s="150" t="s">
        <v>77</v>
      </c>
      <c r="G13" s="104"/>
      <c r="H13" s="194">
        <v>350</v>
      </c>
      <c r="I13" s="194">
        <v>619.99999999999989</v>
      </c>
      <c r="J13" s="194">
        <v>500.00000000000006</v>
      </c>
      <c r="K13" s="194">
        <v>500.00000000000006</v>
      </c>
      <c r="L13" s="194">
        <v>500.00000000000006</v>
      </c>
      <c r="M13" s="194">
        <v>500.00000000000006</v>
      </c>
      <c r="N13" s="194">
        <v>1000.0000000000001</v>
      </c>
      <c r="O13" s="194">
        <v>1000.0000000000001</v>
      </c>
      <c r="P13" s="194">
        <v>1000.0000000000001</v>
      </c>
      <c r="Q13" s="194">
        <v>1000.0000000000001</v>
      </c>
      <c r="R13" s="194">
        <v>0</v>
      </c>
      <c r="S13" s="20"/>
      <c r="T13" s="186"/>
    </row>
    <row r="14" spans="1:20" s="12" customFormat="1" ht="15" customHeight="1" x14ac:dyDescent="0.3">
      <c r="A14" s="58">
        <v>14</v>
      </c>
      <c r="B14" s="44"/>
      <c r="C14" s="150"/>
      <c r="D14" s="150"/>
      <c r="E14" s="104"/>
      <c r="F14" s="150" t="s">
        <v>98</v>
      </c>
      <c r="G14" s="104"/>
      <c r="H14" s="97"/>
      <c r="I14" s="97"/>
      <c r="J14" s="101"/>
      <c r="K14" s="101"/>
      <c r="L14" s="101"/>
      <c r="M14" s="97"/>
      <c r="N14" s="101"/>
      <c r="O14" s="97"/>
      <c r="P14" s="97"/>
      <c r="Q14" s="101"/>
      <c r="R14" s="101"/>
      <c r="S14" s="20"/>
      <c r="T14" s="186"/>
    </row>
    <row r="15" spans="1:20" ht="15" customHeight="1" x14ac:dyDescent="0.3">
      <c r="A15" s="58">
        <v>15</v>
      </c>
      <c r="B15" s="44"/>
      <c r="C15" s="150"/>
      <c r="D15" s="150"/>
      <c r="E15" s="104"/>
      <c r="F15" s="166" t="s">
        <v>56</v>
      </c>
      <c r="G15" s="104"/>
      <c r="H15" s="194">
        <v>626</v>
      </c>
      <c r="I15" s="194">
        <v>580</v>
      </c>
      <c r="J15" s="194">
        <v>436</v>
      </c>
      <c r="K15" s="194">
        <v>532</v>
      </c>
      <c r="L15" s="194">
        <v>528</v>
      </c>
      <c r="M15" s="194">
        <v>528</v>
      </c>
      <c r="N15" s="194">
        <v>716</v>
      </c>
      <c r="O15" s="194">
        <v>741</v>
      </c>
      <c r="P15" s="194">
        <v>729</v>
      </c>
      <c r="Q15" s="194">
        <v>680.00000000000011</v>
      </c>
      <c r="R15" s="194">
        <v>680.00000000000011</v>
      </c>
      <c r="S15" s="20"/>
      <c r="T15" s="186"/>
    </row>
    <row r="16" spans="1:20" s="10" customFormat="1" ht="15" customHeight="1" x14ac:dyDescent="0.3">
      <c r="A16" s="58">
        <v>16</v>
      </c>
      <c r="B16" s="44"/>
      <c r="C16" s="150"/>
      <c r="D16" s="150"/>
      <c r="E16" s="104"/>
      <c r="F16" s="166" t="s">
        <v>78</v>
      </c>
      <c r="G16" s="104"/>
      <c r="H16" s="194">
        <v>0</v>
      </c>
      <c r="I16" s="194">
        <v>0</v>
      </c>
      <c r="J16" s="194">
        <v>0</v>
      </c>
      <c r="K16" s="194">
        <v>0</v>
      </c>
      <c r="L16" s="194">
        <v>0</v>
      </c>
      <c r="M16" s="194">
        <v>0</v>
      </c>
      <c r="N16" s="194">
        <v>0</v>
      </c>
      <c r="O16" s="194">
        <v>0</v>
      </c>
      <c r="P16" s="194">
        <v>0</v>
      </c>
      <c r="Q16" s="194">
        <v>0</v>
      </c>
      <c r="R16" s="194">
        <v>0</v>
      </c>
      <c r="S16" s="20"/>
      <c r="T16" s="186"/>
    </row>
    <row r="17" spans="1:20" ht="15" customHeight="1" thickBot="1" x14ac:dyDescent="0.35">
      <c r="A17" s="58">
        <v>17</v>
      </c>
      <c r="B17" s="44"/>
      <c r="C17" s="150"/>
      <c r="D17" s="150"/>
      <c r="E17" s="104"/>
      <c r="F17" s="166" t="s">
        <v>146</v>
      </c>
      <c r="G17" s="104"/>
      <c r="H17" s="194">
        <v>765</v>
      </c>
      <c r="I17" s="194">
        <v>834.99999999999989</v>
      </c>
      <c r="J17" s="194">
        <v>630</v>
      </c>
      <c r="K17" s="194">
        <v>512</v>
      </c>
      <c r="L17" s="194">
        <v>485</v>
      </c>
      <c r="M17" s="194">
        <v>210</v>
      </c>
      <c r="N17" s="194">
        <v>470</v>
      </c>
      <c r="O17" s="194">
        <v>175</v>
      </c>
      <c r="P17" s="194">
        <v>150</v>
      </c>
      <c r="Q17" s="194">
        <v>500.00000000000006</v>
      </c>
      <c r="R17" s="194">
        <v>120.00000000000001</v>
      </c>
      <c r="S17" s="20"/>
      <c r="T17" s="186"/>
    </row>
    <row r="18" spans="1:20" s="10" customFormat="1" ht="15" customHeight="1" thickBot="1" x14ac:dyDescent="0.35">
      <c r="A18" s="58">
        <v>18</v>
      </c>
      <c r="B18" s="44"/>
      <c r="C18" s="150"/>
      <c r="D18" s="150"/>
      <c r="E18" s="60"/>
      <c r="F18" s="60" t="s">
        <v>97</v>
      </c>
      <c r="G18" s="104"/>
      <c r="H18" s="169">
        <f t="shared" ref="H18:R18" si="0">SUM(H15:H17)</f>
        <v>1391</v>
      </c>
      <c r="I18" s="169">
        <f t="shared" si="0"/>
        <v>1415</v>
      </c>
      <c r="J18" s="169">
        <f t="shared" si="0"/>
        <v>1066</v>
      </c>
      <c r="K18" s="169">
        <f t="shared" si="0"/>
        <v>1044</v>
      </c>
      <c r="L18" s="169">
        <f t="shared" si="0"/>
        <v>1013</v>
      </c>
      <c r="M18" s="169">
        <f t="shared" si="0"/>
        <v>738</v>
      </c>
      <c r="N18" s="170">
        <f t="shared" si="0"/>
        <v>1186</v>
      </c>
      <c r="O18" s="169">
        <f t="shared" si="0"/>
        <v>916</v>
      </c>
      <c r="P18" s="169">
        <f t="shared" si="0"/>
        <v>879</v>
      </c>
      <c r="Q18" s="169">
        <f t="shared" si="0"/>
        <v>1180.0000000000002</v>
      </c>
      <c r="R18" s="169">
        <f t="shared" si="0"/>
        <v>800.00000000000011</v>
      </c>
      <c r="S18" s="20"/>
      <c r="T18" s="186"/>
    </row>
    <row r="19" spans="1:20" s="82" customFormat="1" ht="15" customHeight="1" thickBot="1" x14ac:dyDescent="0.35">
      <c r="A19" s="58">
        <v>19</v>
      </c>
      <c r="B19" s="44"/>
      <c r="C19" s="150"/>
      <c r="D19" s="150"/>
      <c r="E19" s="60" t="s">
        <v>241</v>
      </c>
      <c r="F19" s="60"/>
      <c r="G19" s="104"/>
      <c r="H19" s="169">
        <f t="shared" ref="H19:R19" si="1">H10+H11+H12+H13+H18</f>
        <v>12858</v>
      </c>
      <c r="I19" s="169">
        <f t="shared" si="1"/>
        <v>16584</v>
      </c>
      <c r="J19" s="169">
        <f t="shared" si="1"/>
        <v>16866.000000000004</v>
      </c>
      <c r="K19" s="169">
        <f t="shared" si="1"/>
        <v>17444.000000000004</v>
      </c>
      <c r="L19" s="169">
        <f t="shared" si="1"/>
        <v>17028</v>
      </c>
      <c r="M19" s="169">
        <f t="shared" si="1"/>
        <v>13192.999999999998</v>
      </c>
      <c r="N19" s="170">
        <f t="shared" si="1"/>
        <v>16081.000000000004</v>
      </c>
      <c r="O19" s="169">
        <f t="shared" si="1"/>
        <v>15311.000000000002</v>
      </c>
      <c r="P19" s="169">
        <f t="shared" si="1"/>
        <v>16654</v>
      </c>
      <c r="Q19" s="169">
        <f t="shared" si="1"/>
        <v>15725</v>
      </c>
      <c r="R19" s="169">
        <f t="shared" si="1"/>
        <v>16670</v>
      </c>
      <c r="S19" s="20"/>
      <c r="T19" s="186"/>
    </row>
    <row r="20" spans="1:20" s="11" customFormat="1" ht="15" customHeight="1" thickBot="1" x14ac:dyDescent="0.35">
      <c r="A20" s="58">
        <v>20</v>
      </c>
      <c r="B20" s="44"/>
      <c r="C20" s="150"/>
      <c r="D20" s="150"/>
      <c r="E20" s="96"/>
      <c r="F20" s="196" t="s">
        <v>287</v>
      </c>
      <c r="G20" s="104"/>
      <c r="H20" s="194">
        <v>2842</v>
      </c>
      <c r="I20" s="194">
        <v>1538.93418</v>
      </c>
      <c r="J20" s="194">
        <v>688.85034959999984</v>
      </c>
      <c r="K20" s="194">
        <v>626.04248280000002</v>
      </c>
      <c r="L20" s="194">
        <v>737.64182519999997</v>
      </c>
      <c r="M20" s="194">
        <v>793.48048080000001</v>
      </c>
      <c r="N20" s="194">
        <v>669.91492679999999</v>
      </c>
      <c r="O20" s="194">
        <v>676.31636519999995</v>
      </c>
      <c r="P20" s="194">
        <v>613.95232080000005</v>
      </c>
      <c r="Q20" s="194">
        <v>759.77696760000003</v>
      </c>
      <c r="R20" s="194">
        <v>696.29836920000002</v>
      </c>
      <c r="S20" s="20"/>
      <c r="T20" s="186"/>
    </row>
    <row r="21" spans="1:20" ht="15" customHeight="1" thickBot="1" x14ac:dyDescent="0.35">
      <c r="A21" s="58">
        <v>21</v>
      </c>
      <c r="B21" s="44"/>
      <c r="C21" s="150"/>
      <c r="D21" s="150"/>
      <c r="E21" s="96" t="s">
        <v>224</v>
      </c>
      <c r="F21" s="150"/>
      <c r="G21" s="101"/>
      <c r="H21" s="169">
        <f>H19+H20</f>
        <v>15700</v>
      </c>
      <c r="I21" s="169">
        <f t="shared" ref="I21:R21" si="2">I19+I20</f>
        <v>18122.93418</v>
      </c>
      <c r="J21" s="169">
        <f t="shared" si="2"/>
        <v>17554.850349600005</v>
      </c>
      <c r="K21" s="169">
        <f t="shared" si="2"/>
        <v>18070.042482800003</v>
      </c>
      <c r="L21" s="169">
        <f t="shared" si="2"/>
        <v>17765.6418252</v>
      </c>
      <c r="M21" s="169">
        <f t="shared" si="2"/>
        <v>13986.480480799999</v>
      </c>
      <c r="N21" s="170">
        <f>N19+N20</f>
        <v>16750.914926800004</v>
      </c>
      <c r="O21" s="169">
        <f>O19+O20</f>
        <v>15987.316365200002</v>
      </c>
      <c r="P21" s="169">
        <f t="shared" si="2"/>
        <v>17267.952320799999</v>
      </c>
      <c r="Q21" s="169">
        <f t="shared" si="2"/>
        <v>16484.776967599999</v>
      </c>
      <c r="R21" s="169">
        <f t="shared" si="2"/>
        <v>17366.298369200002</v>
      </c>
      <c r="S21" s="20"/>
      <c r="T21" s="186"/>
    </row>
    <row r="22" spans="1:20" s="82" customFormat="1" ht="15" customHeight="1" x14ac:dyDescent="0.3">
      <c r="A22" s="58">
        <v>22</v>
      </c>
      <c r="B22" s="44"/>
      <c r="C22" s="150"/>
      <c r="D22" s="150"/>
      <c r="E22" s="96"/>
      <c r="F22" s="150"/>
      <c r="G22" s="101"/>
      <c r="H22" s="125"/>
      <c r="I22" s="125"/>
      <c r="J22" s="125"/>
      <c r="K22" s="125"/>
      <c r="L22" s="125"/>
      <c r="M22" s="125"/>
      <c r="N22" s="125"/>
      <c r="O22" s="125"/>
      <c r="P22" s="125"/>
      <c r="Q22" s="125"/>
      <c r="R22" s="125"/>
      <c r="S22" s="20"/>
      <c r="T22" s="186"/>
    </row>
    <row r="23" spans="1:20" s="11" customFormat="1" ht="15" customHeight="1" x14ac:dyDescent="0.3">
      <c r="A23" s="58">
        <v>23</v>
      </c>
      <c r="B23" s="44"/>
      <c r="C23" s="150"/>
      <c r="D23" s="100" t="s">
        <v>5</v>
      </c>
      <c r="E23" s="96"/>
      <c r="F23" s="101" t="s">
        <v>225</v>
      </c>
      <c r="G23" s="101"/>
      <c r="H23" s="168"/>
      <c r="I23" s="168"/>
      <c r="J23" s="168"/>
      <c r="K23" s="168"/>
      <c r="L23" s="168"/>
      <c r="M23" s="168"/>
      <c r="N23" s="168"/>
      <c r="O23" s="168"/>
      <c r="P23" s="168"/>
      <c r="Q23" s="168"/>
      <c r="R23" s="168"/>
      <c r="S23" s="20"/>
      <c r="T23" s="186"/>
    </row>
    <row r="24" spans="1:20" s="12" customFormat="1" ht="15" customHeight="1" x14ac:dyDescent="0.3">
      <c r="A24" s="58">
        <v>24</v>
      </c>
      <c r="B24" s="44"/>
      <c r="C24" s="150"/>
      <c r="D24" s="100" t="s">
        <v>4</v>
      </c>
      <c r="E24" s="96"/>
      <c r="F24" s="126" t="s">
        <v>242</v>
      </c>
      <c r="G24" s="101"/>
      <c r="H24" s="168">
        <v>2000</v>
      </c>
      <c r="I24" s="194">
        <v>2000</v>
      </c>
      <c r="J24" s="194">
        <v>2000</v>
      </c>
      <c r="K24" s="194">
        <v>2000</v>
      </c>
      <c r="L24" s="194">
        <v>2000</v>
      </c>
      <c r="M24" s="194">
        <v>2000</v>
      </c>
      <c r="N24" s="194">
        <v>2000</v>
      </c>
      <c r="O24" s="194">
        <v>2000</v>
      </c>
      <c r="P24" s="194">
        <v>2000</v>
      </c>
      <c r="Q24" s="194">
        <v>2000</v>
      </c>
      <c r="R24" s="194">
        <v>2000</v>
      </c>
      <c r="S24" s="20"/>
      <c r="T24" s="186"/>
    </row>
    <row r="25" spans="1:20" s="12" customFormat="1" ht="15" customHeight="1" x14ac:dyDescent="0.3">
      <c r="A25" s="58">
        <v>25</v>
      </c>
      <c r="B25" s="44"/>
      <c r="C25" s="150"/>
      <c r="D25" s="100" t="s">
        <v>5</v>
      </c>
      <c r="E25" s="96"/>
      <c r="F25" s="126" t="s">
        <v>226</v>
      </c>
      <c r="G25" s="101"/>
      <c r="H25" s="168"/>
      <c r="I25" s="168"/>
      <c r="J25" s="168"/>
      <c r="K25" s="168"/>
      <c r="L25" s="168"/>
      <c r="M25" s="168"/>
      <c r="N25" s="168"/>
      <c r="O25" s="168"/>
      <c r="P25" s="168"/>
      <c r="Q25" s="168"/>
      <c r="R25" s="168"/>
      <c r="S25" s="20"/>
      <c r="T25" s="186"/>
    </row>
    <row r="26" spans="1:20" s="12" customFormat="1" ht="15" customHeight="1" thickBot="1" x14ac:dyDescent="0.35">
      <c r="A26" s="58">
        <v>26</v>
      </c>
      <c r="B26" s="44"/>
      <c r="C26" s="150"/>
      <c r="D26" s="150"/>
      <c r="E26" s="96"/>
      <c r="F26" s="101"/>
      <c r="G26" s="101"/>
      <c r="H26" s="101"/>
      <c r="I26" s="101"/>
      <c r="J26" s="101"/>
      <c r="K26" s="101"/>
      <c r="L26" s="101"/>
      <c r="M26" s="101"/>
      <c r="N26" s="101"/>
      <c r="O26" s="101"/>
      <c r="P26" s="101"/>
      <c r="Q26" s="101"/>
      <c r="R26" s="101"/>
      <c r="S26" s="20"/>
      <c r="T26" s="186"/>
    </row>
    <row r="27" spans="1:20" s="12" customFormat="1" ht="15" customHeight="1" thickBot="1" x14ac:dyDescent="0.35">
      <c r="A27" s="58">
        <v>27</v>
      </c>
      <c r="B27" s="44"/>
      <c r="C27" s="150"/>
      <c r="D27" s="150"/>
      <c r="E27" s="96" t="s">
        <v>234</v>
      </c>
      <c r="F27" s="101"/>
      <c r="G27" s="101"/>
      <c r="H27" s="169">
        <f>H21+H23-H24+H25</f>
        <v>13700</v>
      </c>
      <c r="I27" s="169">
        <f t="shared" ref="I27:R27" si="3">I21+I23-I24+I25</f>
        <v>16122.93418</v>
      </c>
      <c r="J27" s="169">
        <f t="shared" si="3"/>
        <v>15554.850349600005</v>
      </c>
      <c r="K27" s="169">
        <f t="shared" si="3"/>
        <v>16070.042482800003</v>
      </c>
      <c r="L27" s="169">
        <f t="shared" si="3"/>
        <v>15765.6418252</v>
      </c>
      <c r="M27" s="169">
        <f t="shared" si="3"/>
        <v>11986.480480799999</v>
      </c>
      <c r="N27" s="170">
        <f t="shared" si="3"/>
        <v>14750.914926800004</v>
      </c>
      <c r="O27" s="169">
        <f t="shared" si="3"/>
        <v>13987.316365200002</v>
      </c>
      <c r="P27" s="169">
        <f t="shared" si="3"/>
        <v>15267.952320799999</v>
      </c>
      <c r="Q27" s="169">
        <f t="shared" si="3"/>
        <v>14484.776967599999</v>
      </c>
      <c r="R27" s="169">
        <f t="shared" si="3"/>
        <v>15366.298369200002</v>
      </c>
      <c r="S27" s="20"/>
      <c r="T27" s="186"/>
    </row>
    <row r="28" spans="1:20" s="11" customFormat="1" ht="15" customHeight="1" x14ac:dyDescent="0.3">
      <c r="A28" s="58">
        <v>28</v>
      </c>
      <c r="B28" s="44"/>
      <c r="C28" s="150"/>
      <c r="D28" s="150"/>
      <c r="E28" s="96"/>
      <c r="F28" s="101"/>
      <c r="G28" s="101"/>
      <c r="H28" s="101"/>
      <c r="I28" s="101"/>
      <c r="J28" s="101"/>
      <c r="K28" s="101"/>
      <c r="L28" s="101"/>
      <c r="M28" s="101"/>
      <c r="N28" s="101"/>
      <c r="O28" s="101"/>
      <c r="P28" s="101"/>
      <c r="Q28" s="101"/>
      <c r="R28" s="101"/>
      <c r="S28" s="20"/>
      <c r="T28" s="186"/>
    </row>
    <row r="29" spans="1:20" s="11" customFormat="1" ht="15" customHeight="1" x14ac:dyDescent="0.3">
      <c r="A29" s="58">
        <v>29</v>
      </c>
      <c r="B29" s="44"/>
      <c r="C29" s="150"/>
      <c r="D29" s="150"/>
      <c r="E29" s="96"/>
      <c r="F29" s="196" t="s">
        <v>285</v>
      </c>
      <c r="G29" s="101"/>
      <c r="H29" s="168">
        <v>10494</v>
      </c>
      <c r="I29" s="168">
        <v>17328.93418</v>
      </c>
      <c r="J29" s="168">
        <v>12348.850349600005</v>
      </c>
      <c r="K29" s="168">
        <v>16466.0424828</v>
      </c>
      <c r="L29" s="168">
        <v>12559.6418252</v>
      </c>
      <c r="M29" s="168">
        <v>13192.480480799997</v>
      </c>
      <c r="N29" s="168">
        <v>11544.914926800004</v>
      </c>
      <c r="O29" s="168">
        <v>15193.3163652</v>
      </c>
      <c r="P29" s="168">
        <v>12061.952320800003</v>
      </c>
      <c r="Q29" s="168">
        <v>15690.776967599995</v>
      </c>
      <c r="R29" s="168">
        <v>12160.298369200005</v>
      </c>
      <c r="S29" s="20"/>
      <c r="T29" s="186"/>
    </row>
    <row r="30" spans="1:20" s="12" customFormat="1" ht="32.25" customHeight="1" x14ac:dyDescent="0.3">
      <c r="A30" s="58">
        <v>30</v>
      </c>
      <c r="B30" s="44"/>
      <c r="C30" s="150"/>
      <c r="D30" s="150"/>
      <c r="E30" s="104"/>
      <c r="F30" s="104"/>
      <c r="G30" s="104"/>
      <c r="H30" s="151" t="s">
        <v>82</v>
      </c>
      <c r="I30" s="151" t="s">
        <v>165</v>
      </c>
      <c r="J30" s="151" t="s">
        <v>166</v>
      </c>
      <c r="K30" s="151" t="s">
        <v>167</v>
      </c>
      <c r="L30" s="151" t="s">
        <v>168</v>
      </c>
      <c r="M30" s="151" t="s">
        <v>169</v>
      </c>
      <c r="N30" s="142" t="s">
        <v>171</v>
      </c>
      <c r="O30" s="151" t="s">
        <v>172</v>
      </c>
      <c r="P30" s="151" t="s">
        <v>173</v>
      </c>
      <c r="Q30" s="151" t="s">
        <v>174</v>
      </c>
      <c r="R30" s="151" t="s">
        <v>175</v>
      </c>
      <c r="S30" s="20"/>
      <c r="T30" s="186"/>
    </row>
    <row r="31" spans="1:20" s="19" customFormat="1" ht="15.75" customHeight="1" x14ac:dyDescent="0.3">
      <c r="A31" s="58">
        <v>31</v>
      </c>
      <c r="B31" s="44"/>
      <c r="C31" s="150"/>
      <c r="D31" s="150"/>
      <c r="E31" s="104"/>
      <c r="F31" s="104"/>
      <c r="G31" s="189" t="str">
        <f>IF(ISNUMBER(CoverSheet!$C$12),"for year ended","")</f>
        <v>for year ended</v>
      </c>
      <c r="H31" s="122">
        <f>IF(ISNUMBER(CoverSheet!$C$12),DATE(YEAR(CoverSheet!$C$12),MONTH(CoverSheet!$C$12),DAY(CoverSheet!$C$12))-1,"")</f>
        <v>43921</v>
      </c>
      <c r="I31" s="122">
        <f>IF(ISNUMBER(CoverSheet!$C$12),DATE(YEAR(CoverSheet!$C$12)+1,MONTH(CoverSheet!$C$12),DAY(CoverSheet!$C$12))-1,"")</f>
        <v>44286</v>
      </c>
      <c r="J31" s="122">
        <f>IF(ISNUMBER(CoverSheet!$C$12),DATE(YEAR(CoverSheet!$C$12)+2,MONTH(CoverSheet!$C$12),DAY(CoverSheet!$C$12))-1,"")</f>
        <v>44651</v>
      </c>
      <c r="K31" s="122">
        <f>IF(ISNUMBER(CoverSheet!$C$12),DATE(YEAR(CoverSheet!$C$12)+3,MONTH(CoverSheet!$C$12),DAY(CoverSheet!$C$12))-1,"")</f>
        <v>45016</v>
      </c>
      <c r="L31" s="122">
        <f>IF(ISNUMBER(CoverSheet!$C$12),DATE(YEAR(CoverSheet!$C$12)+4,MONTH(CoverSheet!$C$12),DAY(CoverSheet!$C$12))-1,"")</f>
        <v>45382</v>
      </c>
      <c r="M31" s="122">
        <f>IF(ISNUMBER(CoverSheet!$C$12),DATE(YEAR(CoverSheet!$C$12)+5,MONTH(CoverSheet!$C$12),DAY(CoverSheet!$C$12))-1,"")</f>
        <v>45747</v>
      </c>
      <c r="N31" s="122">
        <f>IF(ISNUMBER(CoverSheet!$C$12),DATE(YEAR(CoverSheet!$C$12)+6,MONTH(CoverSheet!$C$12),DAY(CoverSheet!$C$12))-1,"")</f>
        <v>46112</v>
      </c>
      <c r="O31" s="122">
        <f>IF(ISNUMBER(CoverSheet!$C$12),DATE(YEAR(CoverSheet!$C$12)+7,MONTH(CoverSheet!$C$12),DAY(CoverSheet!$C$12))-1,"")</f>
        <v>46477</v>
      </c>
      <c r="P31" s="122">
        <f>IF(ISNUMBER(CoverSheet!$C$12),DATE(YEAR(CoverSheet!$C$12)+8,MONTH(CoverSheet!$C$12),DAY(CoverSheet!$C$12))-1,"")</f>
        <v>46843</v>
      </c>
      <c r="Q31" s="122">
        <f>IF(ISNUMBER(CoverSheet!$C$12),DATE(YEAR(CoverSheet!$C$12)+9,MONTH(CoverSheet!$C$12),DAY(CoverSheet!$C$12))-1,"")</f>
        <v>47208</v>
      </c>
      <c r="R31" s="122">
        <f>IF(ISNUMBER(CoverSheet!$C$12),DATE(YEAR(CoverSheet!$C$12)+10,MONTH(CoverSheet!$C$12),DAY(CoverSheet!$C$12))-1,"")</f>
        <v>47573</v>
      </c>
      <c r="S31" s="20"/>
      <c r="T31" s="186"/>
    </row>
    <row r="32" spans="1:20" s="17" customFormat="1" ht="25.5" customHeight="1" x14ac:dyDescent="0.3">
      <c r="A32" s="58">
        <v>32</v>
      </c>
      <c r="B32" s="44"/>
      <c r="C32" s="150"/>
      <c r="D32" s="152"/>
      <c r="E32" s="101"/>
      <c r="F32" s="101"/>
      <c r="G32" s="189"/>
      <c r="H32" s="123" t="s">
        <v>184</v>
      </c>
      <c r="I32" s="101"/>
      <c r="J32" s="101"/>
      <c r="K32" s="101"/>
      <c r="L32" s="101"/>
      <c r="M32" s="101"/>
      <c r="N32" s="101"/>
      <c r="O32" s="101"/>
      <c r="P32" s="101"/>
      <c r="Q32" s="101"/>
      <c r="R32" s="127"/>
      <c r="S32" s="20"/>
      <c r="T32" s="186"/>
    </row>
    <row r="33" spans="1:20" s="17" customFormat="1" ht="15" customHeight="1" x14ac:dyDescent="0.3">
      <c r="A33" s="58">
        <v>33</v>
      </c>
      <c r="B33" s="44"/>
      <c r="C33" s="150"/>
      <c r="D33" s="150"/>
      <c r="E33" s="97"/>
      <c r="F33" s="150" t="s">
        <v>181</v>
      </c>
      <c r="G33" s="97"/>
      <c r="H33" s="171">
        <v>2000</v>
      </c>
      <c r="I33" s="171">
        <v>1960.7843137254904</v>
      </c>
      <c r="J33" s="171">
        <v>1960.7843137254904</v>
      </c>
      <c r="K33" s="171">
        <v>1960.7843137254904</v>
      </c>
      <c r="L33" s="171">
        <v>1960.7843137254904</v>
      </c>
      <c r="M33" s="171">
        <v>1960.7843137254904</v>
      </c>
      <c r="N33" s="168">
        <v>1960.7843137254904</v>
      </c>
      <c r="O33" s="194">
        <v>1960.7843137254904</v>
      </c>
      <c r="P33" s="194">
        <v>1960.7843137254904</v>
      </c>
      <c r="Q33" s="194">
        <v>1960.7843137254904</v>
      </c>
      <c r="R33" s="194">
        <v>1960.7843137254904</v>
      </c>
      <c r="S33" s="20"/>
      <c r="T33" s="186" t="s">
        <v>245</v>
      </c>
    </row>
    <row r="34" spans="1:20" s="6" customFormat="1" ht="15" customHeight="1" x14ac:dyDescent="0.3">
      <c r="A34" s="58">
        <v>34</v>
      </c>
      <c r="B34" s="44"/>
      <c r="C34" s="150"/>
      <c r="D34" s="150"/>
      <c r="E34" s="104"/>
      <c r="F34" s="150" t="s">
        <v>86</v>
      </c>
      <c r="G34" s="104"/>
      <c r="H34" s="171">
        <v>1072</v>
      </c>
      <c r="I34" s="171">
        <v>1673.5294117647059</v>
      </c>
      <c r="J34" s="171">
        <v>3187.2549019607841</v>
      </c>
      <c r="K34" s="171">
        <v>980.39215686274497</v>
      </c>
      <c r="L34" s="171">
        <v>882.35294117647049</v>
      </c>
      <c r="M34" s="171">
        <v>686.27450980392155</v>
      </c>
      <c r="N34" s="168">
        <v>1274.5098039215686</v>
      </c>
      <c r="O34" s="194">
        <v>1274.5098039215686</v>
      </c>
      <c r="P34" s="194">
        <v>1274.5098039215686</v>
      </c>
      <c r="Q34" s="194">
        <v>1274.5098039215686</v>
      </c>
      <c r="R34" s="194">
        <v>2745.0980392156862</v>
      </c>
      <c r="S34" s="20"/>
      <c r="T34" s="186" t="s">
        <v>246</v>
      </c>
    </row>
    <row r="35" spans="1:20" s="17" customFormat="1" ht="15" customHeight="1" x14ac:dyDescent="0.3">
      <c r="A35" s="58">
        <v>35</v>
      </c>
      <c r="B35" s="44"/>
      <c r="C35" s="150"/>
      <c r="D35" s="150"/>
      <c r="E35" s="104"/>
      <c r="F35" s="150" t="s">
        <v>87</v>
      </c>
      <c r="G35" s="104"/>
      <c r="H35" s="171">
        <v>8045</v>
      </c>
      <c r="I35" s="171">
        <v>11247.058823529411</v>
      </c>
      <c r="J35" s="171">
        <v>11959.803921568628</v>
      </c>
      <c r="K35" s="171">
        <v>12490.196078431374</v>
      </c>
      <c r="L35" s="171">
        <v>12171.568627450981</v>
      </c>
      <c r="M35" s="171">
        <v>9171.568627450979</v>
      </c>
      <c r="N35" s="168">
        <v>10387.254901960787</v>
      </c>
      <c r="O35" s="194">
        <v>9897.0588235294126</v>
      </c>
      <c r="P35" s="194">
        <v>11250.000000000002</v>
      </c>
      <c r="Q35" s="194">
        <v>10044.117647058823</v>
      </c>
      <c r="R35" s="194">
        <v>10852.941176470587</v>
      </c>
      <c r="S35" s="20"/>
      <c r="T35" s="186" t="s">
        <v>247</v>
      </c>
    </row>
    <row r="36" spans="1:20" s="17" customFormat="1" ht="15" customHeight="1" x14ac:dyDescent="0.3">
      <c r="A36" s="58">
        <v>36</v>
      </c>
      <c r="B36" s="44"/>
      <c r="C36" s="150"/>
      <c r="D36" s="150"/>
      <c r="E36" s="104"/>
      <c r="F36" s="150" t="s">
        <v>88</v>
      </c>
      <c r="G36" s="104"/>
      <c r="H36" s="171">
        <v>350</v>
      </c>
      <c r="I36" s="171">
        <v>607.84313725490188</v>
      </c>
      <c r="J36" s="171">
        <v>490.1960784313726</v>
      </c>
      <c r="K36" s="171">
        <v>490.1960784313726</v>
      </c>
      <c r="L36" s="171">
        <v>490.1960784313726</v>
      </c>
      <c r="M36" s="171">
        <v>490.1960784313726</v>
      </c>
      <c r="N36" s="168">
        <v>980.3921568627452</v>
      </c>
      <c r="O36" s="194">
        <v>980.3921568627452</v>
      </c>
      <c r="P36" s="194">
        <v>980.3921568627452</v>
      </c>
      <c r="Q36" s="194">
        <v>980.3921568627452</v>
      </c>
      <c r="R36" s="194">
        <v>0</v>
      </c>
      <c r="S36" s="20"/>
      <c r="T36" s="186" t="s">
        <v>248</v>
      </c>
    </row>
    <row r="37" spans="1:20" s="19" customFormat="1" ht="15" customHeight="1" x14ac:dyDescent="0.3">
      <c r="A37" s="58">
        <v>37</v>
      </c>
      <c r="B37" s="44"/>
      <c r="C37" s="150"/>
      <c r="D37" s="150"/>
      <c r="E37" s="104"/>
      <c r="F37" s="150" t="s">
        <v>98</v>
      </c>
      <c r="G37" s="104"/>
      <c r="H37" s="97"/>
      <c r="I37" s="97"/>
      <c r="J37" s="101"/>
      <c r="K37" s="101"/>
      <c r="L37" s="101"/>
      <c r="M37" s="97"/>
      <c r="N37" s="101"/>
      <c r="O37" s="97"/>
      <c r="P37" s="97"/>
      <c r="Q37" s="101"/>
      <c r="R37" s="101"/>
      <c r="S37" s="20"/>
      <c r="T37" s="186"/>
    </row>
    <row r="38" spans="1:20" s="17" customFormat="1" ht="15" customHeight="1" x14ac:dyDescent="0.3">
      <c r="A38" s="58">
        <v>38</v>
      </c>
      <c r="B38" s="44"/>
      <c r="C38" s="150"/>
      <c r="D38" s="150"/>
      <c r="E38" s="104"/>
      <c r="F38" s="166" t="s">
        <v>56</v>
      </c>
      <c r="G38" s="104"/>
      <c r="H38" s="171">
        <v>626</v>
      </c>
      <c r="I38" s="171">
        <v>784.31372549019602</v>
      </c>
      <c r="J38" s="171">
        <v>643.13725490196077</v>
      </c>
      <c r="K38" s="171">
        <v>737.25490196078431</v>
      </c>
      <c r="L38" s="171">
        <v>733.33333333333337</v>
      </c>
      <c r="M38" s="171">
        <v>733.33333333333337</v>
      </c>
      <c r="N38" s="168">
        <v>701.96078431372553</v>
      </c>
      <c r="O38" s="194">
        <v>726.47058823529414</v>
      </c>
      <c r="P38" s="194">
        <v>714.70588235294122</v>
      </c>
      <c r="Q38" s="194">
        <v>666.66666666666674</v>
      </c>
      <c r="R38" s="194">
        <v>666.66666666666674</v>
      </c>
      <c r="S38" s="20"/>
      <c r="T38" s="186" t="s">
        <v>243</v>
      </c>
    </row>
    <row r="39" spans="1:20" s="17" customFormat="1" ht="15" customHeight="1" x14ac:dyDescent="0.3">
      <c r="A39" s="58">
        <v>39</v>
      </c>
      <c r="B39" s="44"/>
      <c r="C39" s="150"/>
      <c r="D39" s="150"/>
      <c r="E39" s="104"/>
      <c r="F39" s="166" t="s">
        <v>78</v>
      </c>
      <c r="G39" s="104"/>
      <c r="H39" s="171">
        <v>0</v>
      </c>
      <c r="I39" s="171">
        <v>0</v>
      </c>
      <c r="J39" s="171">
        <v>0</v>
      </c>
      <c r="K39" s="171">
        <v>0</v>
      </c>
      <c r="L39" s="171">
        <v>0</v>
      </c>
      <c r="M39" s="171">
        <v>0</v>
      </c>
      <c r="N39" s="168"/>
      <c r="O39" s="168"/>
      <c r="P39" s="168"/>
      <c r="Q39" s="168"/>
      <c r="R39" s="168"/>
      <c r="S39" s="20"/>
      <c r="T39" s="186" t="s">
        <v>249</v>
      </c>
    </row>
    <row r="40" spans="1:20" s="17" customFormat="1" ht="15" customHeight="1" thickBot="1" x14ac:dyDescent="0.35">
      <c r="A40" s="58">
        <v>40</v>
      </c>
      <c r="B40" s="44"/>
      <c r="C40" s="150"/>
      <c r="D40" s="150"/>
      <c r="E40" s="104"/>
      <c r="F40" s="166" t="s">
        <v>146</v>
      </c>
      <c r="G40" s="104"/>
      <c r="H40" s="171">
        <v>765</v>
      </c>
      <c r="I40" s="171">
        <v>818.62745098039204</v>
      </c>
      <c r="J40" s="171">
        <v>617.64705882352939</v>
      </c>
      <c r="K40" s="171">
        <v>501.96078431372547</v>
      </c>
      <c r="L40" s="171">
        <v>475.49019607843138</v>
      </c>
      <c r="M40" s="171">
        <v>205.88235294117646</v>
      </c>
      <c r="N40" s="168">
        <v>460.78431372549016</v>
      </c>
      <c r="O40" s="194">
        <v>171.56862745098039</v>
      </c>
      <c r="P40" s="194">
        <v>147.05882352941177</v>
      </c>
      <c r="Q40" s="194">
        <v>490.1960784313726</v>
      </c>
      <c r="R40" s="194">
        <v>117.64705882352942</v>
      </c>
      <c r="S40" s="20"/>
      <c r="T40" s="186" t="s">
        <v>250</v>
      </c>
    </row>
    <row r="41" spans="1:20" s="17" customFormat="1" ht="15" customHeight="1" thickBot="1" x14ac:dyDescent="0.35">
      <c r="A41" s="58">
        <v>41</v>
      </c>
      <c r="B41" s="44"/>
      <c r="C41" s="150"/>
      <c r="D41" s="150"/>
      <c r="E41" s="60"/>
      <c r="F41" s="60" t="s">
        <v>97</v>
      </c>
      <c r="G41" s="104"/>
      <c r="H41" s="169">
        <f>SUM(H38:H40)</f>
        <v>1391</v>
      </c>
      <c r="I41" s="169">
        <f t="shared" ref="I41:R41" si="4">SUM(I38:I40)</f>
        <v>1602.9411764705881</v>
      </c>
      <c r="J41" s="169">
        <f t="shared" si="4"/>
        <v>1260.7843137254902</v>
      </c>
      <c r="K41" s="169">
        <f t="shared" si="4"/>
        <v>1239.2156862745098</v>
      </c>
      <c r="L41" s="169">
        <f t="shared" si="4"/>
        <v>1208.8235294117649</v>
      </c>
      <c r="M41" s="169">
        <f t="shared" si="4"/>
        <v>939.21568627450984</v>
      </c>
      <c r="N41" s="170">
        <f t="shared" si="4"/>
        <v>1162.7450980392157</v>
      </c>
      <c r="O41" s="169">
        <f t="shared" si="4"/>
        <v>898.03921568627447</v>
      </c>
      <c r="P41" s="169">
        <f t="shared" si="4"/>
        <v>861.76470588235293</v>
      </c>
      <c r="Q41" s="169">
        <f t="shared" si="4"/>
        <v>1156.8627450980393</v>
      </c>
      <c r="R41" s="169">
        <f t="shared" si="4"/>
        <v>784.31372549019613</v>
      </c>
      <c r="S41" s="20"/>
      <c r="T41" s="186"/>
    </row>
    <row r="42" spans="1:20" s="82" customFormat="1" ht="15" customHeight="1" thickBot="1" x14ac:dyDescent="0.35">
      <c r="A42" s="58">
        <v>42</v>
      </c>
      <c r="B42" s="44"/>
      <c r="C42" s="150"/>
      <c r="D42" s="150"/>
      <c r="E42" s="60" t="s">
        <v>241</v>
      </c>
      <c r="F42" s="60"/>
      <c r="G42" s="104"/>
      <c r="H42" s="169">
        <f>H33+H34+H35+H36+H41</f>
        <v>12858</v>
      </c>
      <c r="I42" s="169">
        <f t="shared" ref="I42:R42" si="5">I33+I34+I35+I36+I41</f>
        <v>17092.156862745098</v>
      </c>
      <c r="J42" s="169">
        <f t="shared" si="5"/>
        <v>18858.823529411766</v>
      </c>
      <c r="K42" s="169">
        <f t="shared" si="5"/>
        <v>17160.784313725489</v>
      </c>
      <c r="L42" s="169">
        <f t="shared" si="5"/>
        <v>16713.725490196077</v>
      </c>
      <c r="M42" s="169">
        <f t="shared" si="5"/>
        <v>13248.039215686274</v>
      </c>
      <c r="N42" s="170">
        <f t="shared" si="5"/>
        <v>15765.686274509806</v>
      </c>
      <c r="O42" s="169">
        <f t="shared" si="5"/>
        <v>15010.784313725491</v>
      </c>
      <c r="P42" s="169">
        <f t="shared" si="5"/>
        <v>16327.450980392159</v>
      </c>
      <c r="Q42" s="169">
        <f t="shared" si="5"/>
        <v>15416.666666666668</v>
      </c>
      <c r="R42" s="169">
        <f t="shared" si="5"/>
        <v>16343.13725490196</v>
      </c>
      <c r="S42" s="20"/>
      <c r="T42" s="186"/>
    </row>
    <row r="43" spans="1:20" s="17" customFormat="1" ht="15" customHeight="1" thickBot="1" x14ac:dyDescent="0.35">
      <c r="A43" s="58">
        <v>43</v>
      </c>
      <c r="B43" s="44"/>
      <c r="C43" s="150"/>
      <c r="D43" s="150"/>
      <c r="E43" s="96"/>
      <c r="F43" s="196" t="s">
        <v>287</v>
      </c>
      <c r="G43" s="104"/>
      <c r="H43" s="171">
        <v>2842</v>
      </c>
      <c r="I43" s="171">
        <v>2058.6764705882351</v>
      </c>
      <c r="J43" s="171">
        <v>1116.5160392156863</v>
      </c>
      <c r="K43" s="171">
        <v>563.01253490196075</v>
      </c>
      <c r="L43" s="171">
        <v>671.44900010196079</v>
      </c>
      <c r="M43" s="171">
        <v>725.1721349019607</v>
      </c>
      <c r="N43" s="168">
        <v>656.77933999999993</v>
      </c>
      <c r="O43" s="168">
        <v>663.05525999999998</v>
      </c>
      <c r="P43" s="168">
        <v>601.91404</v>
      </c>
      <c r="Q43" s="168">
        <v>744.87937999999997</v>
      </c>
      <c r="R43" s="168">
        <v>682.64545999999996</v>
      </c>
      <c r="S43" s="20"/>
      <c r="T43" s="186" t="s">
        <v>251</v>
      </c>
    </row>
    <row r="44" spans="1:20" s="17" customFormat="1" ht="15" customHeight="1" thickBot="1" x14ac:dyDescent="0.35">
      <c r="A44" s="58">
        <v>44</v>
      </c>
      <c r="B44" s="44"/>
      <c r="C44" s="150"/>
      <c r="D44" s="150"/>
      <c r="E44" s="96" t="s">
        <v>224</v>
      </c>
      <c r="F44" s="150"/>
      <c r="G44" s="101"/>
      <c r="H44" s="169">
        <f>H42+H43</f>
        <v>15700</v>
      </c>
      <c r="I44" s="169">
        <f t="shared" ref="I44:R44" si="6">I42+I43</f>
        <v>19150.833333333332</v>
      </c>
      <c r="J44" s="169">
        <f t="shared" si="6"/>
        <v>19975.339568627453</v>
      </c>
      <c r="K44" s="169">
        <f t="shared" si="6"/>
        <v>17723.796848627451</v>
      </c>
      <c r="L44" s="169">
        <f t="shared" si="6"/>
        <v>17385.174490298039</v>
      </c>
      <c r="M44" s="169">
        <f t="shared" si="6"/>
        <v>13973.211350588235</v>
      </c>
      <c r="N44" s="170">
        <f t="shared" si="6"/>
        <v>16422.465614509805</v>
      </c>
      <c r="O44" s="169">
        <f t="shared" si="6"/>
        <v>15673.83957372549</v>
      </c>
      <c r="P44" s="169">
        <f t="shared" si="6"/>
        <v>16929.365020392161</v>
      </c>
      <c r="Q44" s="169">
        <f t="shared" si="6"/>
        <v>16161.546046666668</v>
      </c>
      <c r="R44" s="169">
        <f t="shared" si="6"/>
        <v>17025.782714901961</v>
      </c>
      <c r="S44" s="20"/>
      <c r="T44" s="186"/>
    </row>
    <row r="45" spans="1:20" s="5" customFormat="1" ht="15" customHeight="1" x14ac:dyDescent="0.3">
      <c r="A45" s="58">
        <v>45</v>
      </c>
      <c r="B45" s="44"/>
      <c r="C45" s="150"/>
      <c r="D45" s="152"/>
      <c r="E45" s="152"/>
      <c r="F45" s="150"/>
      <c r="G45" s="104"/>
      <c r="H45" s="97"/>
      <c r="I45" s="97"/>
      <c r="J45" s="101"/>
      <c r="K45" s="101"/>
      <c r="L45" s="101"/>
      <c r="M45" s="97"/>
      <c r="N45" s="101"/>
      <c r="O45" s="97"/>
      <c r="P45" s="97"/>
      <c r="Q45" s="101"/>
      <c r="R45" s="101"/>
      <c r="S45" s="20"/>
      <c r="T45" s="186"/>
    </row>
    <row r="46" spans="1:20" s="11" customFormat="1" ht="15" customHeight="1" x14ac:dyDescent="0.3">
      <c r="A46" s="58">
        <v>46</v>
      </c>
      <c r="B46" s="44"/>
      <c r="C46" s="113"/>
      <c r="D46" s="94" t="s">
        <v>235</v>
      </c>
      <c r="E46" s="96"/>
      <c r="F46" s="113"/>
      <c r="G46" s="101"/>
      <c r="H46" s="101"/>
      <c r="I46" s="101"/>
      <c r="J46" s="101"/>
      <c r="K46" s="101"/>
      <c r="L46" s="101"/>
      <c r="M46" s="101"/>
      <c r="N46" s="101"/>
      <c r="O46" s="101"/>
      <c r="P46" s="101"/>
      <c r="Q46" s="101"/>
      <c r="R46" s="101"/>
      <c r="S46" s="20"/>
      <c r="T46" s="186"/>
    </row>
    <row r="47" spans="1:20" s="10" customFormat="1" ht="15" customHeight="1" x14ac:dyDescent="0.3">
      <c r="A47" s="58">
        <v>47</v>
      </c>
      <c r="B47" s="44"/>
      <c r="C47" s="113"/>
      <c r="D47" s="113"/>
      <c r="E47" s="96"/>
      <c r="F47" s="113" t="s">
        <v>221</v>
      </c>
      <c r="G47" s="101"/>
      <c r="H47" s="168"/>
      <c r="I47" s="168"/>
      <c r="J47" s="168"/>
      <c r="K47" s="168"/>
      <c r="L47" s="168"/>
      <c r="M47" s="168"/>
      <c r="N47" s="168"/>
      <c r="O47" s="168"/>
      <c r="P47" s="168"/>
      <c r="Q47" s="168"/>
      <c r="R47" s="168"/>
      <c r="S47" s="20"/>
      <c r="T47" s="186"/>
    </row>
    <row r="48" spans="1:20" s="10" customFormat="1" ht="15" customHeight="1" x14ac:dyDescent="0.3">
      <c r="A48" s="58">
        <v>48</v>
      </c>
      <c r="B48" s="44"/>
      <c r="C48" s="150"/>
      <c r="D48" s="150"/>
      <c r="E48" s="96"/>
      <c r="F48" s="150" t="s">
        <v>143</v>
      </c>
      <c r="G48" s="101"/>
      <c r="H48" s="168"/>
      <c r="I48" s="168"/>
      <c r="J48" s="168"/>
      <c r="K48" s="168"/>
      <c r="L48" s="168"/>
      <c r="M48" s="168"/>
      <c r="N48" s="168"/>
      <c r="O48" s="168"/>
      <c r="P48" s="168"/>
      <c r="Q48" s="168"/>
      <c r="R48" s="168"/>
      <c r="S48" s="20"/>
      <c r="T48" s="186"/>
    </row>
    <row r="49" spans="1:20" s="10" customFormat="1" ht="15" customHeight="1" x14ac:dyDescent="0.3">
      <c r="A49" s="58">
        <v>49</v>
      </c>
      <c r="B49" s="44"/>
      <c r="C49" s="150"/>
      <c r="D49" s="150"/>
      <c r="E49" s="96"/>
      <c r="F49" s="150" t="s">
        <v>91</v>
      </c>
      <c r="G49" s="101"/>
      <c r="H49" s="168"/>
      <c r="I49" s="168"/>
      <c r="J49" s="168"/>
      <c r="K49" s="168"/>
      <c r="L49" s="168"/>
      <c r="M49" s="168"/>
      <c r="N49" s="168"/>
      <c r="O49" s="168"/>
      <c r="P49" s="168"/>
      <c r="Q49" s="168"/>
      <c r="R49" s="168"/>
      <c r="S49" s="20"/>
      <c r="T49" s="186"/>
    </row>
    <row r="50" spans="1:20" s="82" customFormat="1" ht="14.25" customHeight="1" x14ac:dyDescent="0.3">
      <c r="A50" s="58">
        <v>50</v>
      </c>
      <c r="B50" s="44"/>
      <c r="C50" s="150"/>
      <c r="D50" s="150"/>
      <c r="E50" s="96"/>
      <c r="F50" s="150"/>
      <c r="G50" s="101"/>
      <c r="H50" s="150"/>
      <c r="I50" s="101"/>
      <c r="J50" s="150"/>
      <c r="K50" s="101"/>
      <c r="L50" s="150"/>
      <c r="M50" s="101"/>
      <c r="N50" s="101"/>
      <c r="O50" s="101"/>
      <c r="P50" s="150"/>
      <c r="Q50" s="101"/>
      <c r="R50" s="150"/>
      <c r="S50" s="20"/>
      <c r="T50" s="186"/>
    </row>
    <row r="51" spans="1:20" s="71" customFormat="1" ht="34.5" customHeight="1" x14ac:dyDescent="0.3">
      <c r="A51" s="58">
        <v>51</v>
      </c>
      <c r="B51" s="44"/>
      <c r="C51" s="150"/>
      <c r="D51" s="150"/>
      <c r="E51" s="96"/>
      <c r="F51" s="150"/>
      <c r="G51" s="104"/>
      <c r="H51" s="121" t="s">
        <v>82</v>
      </c>
      <c r="I51" s="121" t="s">
        <v>165</v>
      </c>
      <c r="J51" s="121" t="s">
        <v>166</v>
      </c>
      <c r="K51" s="121" t="s">
        <v>167</v>
      </c>
      <c r="L51" s="121" t="s">
        <v>168</v>
      </c>
      <c r="M51" s="121" t="s">
        <v>169</v>
      </c>
      <c r="N51" s="151" t="s">
        <v>171</v>
      </c>
      <c r="O51" s="121" t="s">
        <v>172</v>
      </c>
      <c r="P51" s="121" t="s">
        <v>173</v>
      </c>
      <c r="Q51" s="121" t="s">
        <v>174</v>
      </c>
      <c r="R51" s="121" t="s">
        <v>175</v>
      </c>
      <c r="S51" s="20"/>
      <c r="T51" s="186"/>
    </row>
    <row r="52" spans="1:20" s="61" customFormat="1" ht="15" customHeight="1" x14ac:dyDescent="0.3">
      <c r="A52" s="58">
        <v>52</v>
      </c>
      <c r="B52" s="44"/>
      <c r="C52" s="150"/>
      <c r="D52" s="150"/>
      <c r="E52" s="96"/>
      <c r="F52" s="150"/>
      <c r="G52" s="189" t="str">
        <f>IF(ISNUMBER(CoverSheet!$C$12),"for year ended","")</f>
        <v>for year ended</v>
      </c>
      <c r="H52" s="122">
        <f>IF(ISNUMBER(CoverSheet!$C$12),DATE(YEAR(CoverSheet!$C$12),MONTH(CoverSheet!$C$12),DAY(CoverSheet!$C$12))-1,"")</f>
        <v>43921</v>
      </c>
      <c r="I52" s="122">
        <f>IF(ISNUMBER(CoverSheet!$C$12),DATE(YEAR(CoverSheet!$C$12)+1,MONTH(CoverSheet!$C$12),DAY(CoverSheet!$C$12))-1,"")</f>
        <v>44286</v>
      </c>
      <c r="J52" s="122">
        <f>IF(ISNUMBER(CoverSheet!$C$12),DATE(YEAR(CoverSheet!$C$12)+2,MONTH(CoverSheet!$C$12),DAY(CoverSheet!$C$12))-1,"")</f>
        <v>44651</v>
      </c>
      <c r="K52" s="122">
        <f>IF(ISNUMBER(CoverSheet!$C$12),DATE(YEAR(CoverSheet!$C$12)+3,MONTH(CoverSheet!$C$12),DAY(CoverSheet!$C$12))-1,"")</f>
        <v>45016</v>
      </c>
      <c r="L52" s="122">
        <f>IF(ISNUMBER(CoverSheet!$C$12),DATE(YEAR(CoverSheet!$C$12)+4,MONTH(CoverSheet!$C$12),DAY(CoverSheet!$C$12))-1,"")</f>
        <v>45382</v>
      </c>
      <c r="M52" s="122">
        <f>IF(ISNUMBER(CoverSheet!$C$12),DATE(YEAR(CoverSheet!$C$12)+5,MONTH(CoverSheet!$C$12),DAY(CoverSheet!$C$12))-1,"")</f>
        <v>45747</v>
      </c>
      <c r="N52" s="122">
        <f>IF(ISNUMBER(CoverSheet!$C$12),DATE(YEAR(CoverSheet!$C$12)+6,MONTH(CoverSheet!$C$12),DAY(CoverSheet!$C$12))-1,"")</f>
        <v>46112</v>
      </c>
      <c r="O52" s="122">
        <f>IF(ISNUMBER(CoverSheet!$C$12),DATE(YEAR(CoverSheet!$C$12)+7,MONTH(CoverSheet!$C$12),DAY(CoverSheet!$C$12))-1,"")</f>
        <v>46477</v>
      </c>
      <c r="P52" s="122">
        <f>IF(ISNUMBER(CoverSheet!$C$12),DATE(YEAR(CoverSheet!$C$12)+8,MONTH(CoverSheet!$C$12),DAY(CoverSheet!$C$12))-1,"")</f>
        <v>46843</v>
      </c>
      <c r="Q52" s="122">
        <f>IF(ISNUMBER(CoverSheet!$C$12),DATE(YEAR(CoverSheet!$C$12)+9,MONTH(CoverSheet!$C$12),DAY(CoverSheet!$C$12))-1,"")</f>
        <v>47208</v>
      </c>
      <c r="R52" s="122">
        <f>IF(ISNUMBER(CoverSheet!$C$12),DATE(YEAR(CoverSheet!$C$12)+10,MONTH(CoverSheet!$C$12),DAY(CoverSheet!$C$12))-1,"")</f>
        <v>47573</v>
      </c>
      <c r="S52" s="20"/>
      <c r="T52" s="186"/>
    </row>
    <row r="53" spans="1:20" s="17" customFormat="1" ht="15" customHeight="1" x14ac:dyDescent="0.3">
      <c r="A53" s="58">
        <v>53</v>
      </c>
      <c r="B53" s="44"/>
      <c r="C53" s="150"/>
      <c r="D53" s="94" t="s">
        <v>185</v>
      </c>
      <c r="E53" s="101"/>
      <c r="F53" s="101"/>
      <c r="G53" s="101"/>
      <c r="H53" s="128" t="s">
        <v>186</v>
      </c>
      <c r="I53" s="101"/>
      <c r="J53" s="101"/>
      <c r="K53" s="101"/>
      <c r="L53" s="101"/>
      <c r="M53" s="101"/>
      <c r="N53" s="101"/>
      <c r="O53" s="101"/>
      <c r="P53" s="101"/>
      <c r="Q53" s="101"/>
      <c r="R53" s="129"/>
      <c r="S53" s="20"/>
      <c r="T53" s="187"/>
    </row>
    <row r="54" spans="1:20" s="17" customFormat="1" ht="15" customHeight="1" x14ac:dyDescent="0.3">
      <c r="A54" s="58">
        <v>54</v>
      </c>
      <c r="B54" s="44"/>
      <c r="C54" s="150"/>
      <c r="D54" s="150"/>
      <c r="E54" s="97"/>
      <c r="F54" s="150" t="s">
        <v>181</v>
      </c>
      <c r="G54" s="97"/>
      <c r="H54" s="171">
        <f t="shared" ref="H54:R54" si="7">H10-H33</f>
        <v>0</v>
      </c>
      <c r="I54" s="171">
        <f t="shared" si="7"/>
        <v>39.215686274509835</v>
      </c>
      <c r="J54" s="171">
        <f t="shared" si="7"/>
        <v>39.215686274509835</v>
      </c>
      <c r="K54" s="171">
        <f t="shared" si="7"/>
        <v>39.215686274509835</v>
      </c>
      <c r="L54" s="171">
        <f t="shared" si="7"/>
        <v>39.215686274509835</v>
      </c>
      <c r="M54" s="171">
        <f t="shared" si="7"/>
        <v>39.215686274509835</v>
      </c>
      <c r="N54" s="172">
        <f t="shared" si="7"/>
        <v>39.215686274509835</v>
      </c>
      <c r="O54" s="171">
        <f t="shared" si="7"/>
        <v>39.215686274509835</v>
      </c>
      <c r="P54" s="171">
        <f t="shared" si="7"/>
        <v>39.215686274509835</v>
      </c>
      <c r="Q54" s="171">
        <f t="shared" si="7"/>
        <v>39.215686274509835</v>
      </c>
      <c r="R54" s="171">
        <f t="shared" si="7"/>
        <v>39.215686274509835</v>
      </c>
      <c r="S54" s="20"/>
      <c r="T54" s="186"/>
    </row>
    <row r="55" spans="1:20" s="6" customFormat="1" ht="15" customHeight="1" x14ac:dyDescent="0.3">
      <c r="A55" s="58">
        <v>55</v>
      </c>
      <c r="B55" s="44"/>
      <c r="C55" s="150"/>
      <c r="D55" s="150"/>
      <c r="E55" s="104"/>
      <c r="F55" s="150" t="s">
        <v>86</v>
      </c>
      <c r="G55" s="104"/>
      <c r="H55" s="171">
        <f t="shared" ref="H55:R55" si="8">H11-H34</f>
        <v>0</v>
      </c>
      <c r="I55" s="171">
        <f t="shared" si="8"/>
        <v>-116.52941176470586</v>
      </c>
      <c r="J55" s="171">
        <f t="shared" si="8"/>
        <v>-586.25490196078408</v>
      </c>
      <c r="K55" s="171">
        <f t="shared" si="8"/>
        <v>-180.39215686274497</v>
      </c>
      <c r="L55" s="171">
        <f t="shared" si="8"/>
        <v>-82.352941176470495</v>
      </c>
      <c r="M55" s="171">
        <f t="shared" si="8"/>
        <v>-86.274509803921546</v>
      </c>
      <c r="N55" s="172">
        <f t="shared" si="8"/>
        <v>25.490196078431381</v>
      </c>
      <c r="O55" s="171">
        <f t="shared" si="8"/>
        <v>25.490196078431381</v>
      </c>
      <c r="P55" s="171">
        <f t="shared" si="8"/>
        <v>25.490196078431381</v>
      </c>
      <c r="Q55" s="171">
        <f t="shared" si="8"/>
        <v>25.490196078431381</v>
      </c>
      <c r="R55" s="171">
        <f t="shared" si="8"/>
        <v>54.901960784313815</v>
      </c>
      <c r="S55" s="20"/>
      <c r="T55" s="186"/>
    </row>
    <row r="56" spans="1:20" s="17" customFormat="1" ht="15" customHeight="1" x14ac:dyDescent="0.3">
      <c r="A56" s="58">
        <v>56</v>
      </c>
      <c r="B56" s="44"/>
      <c r="C56" s="150"/>
      <c r="D56" s="150"/>
      <c r="E56" s="104"/>
      <c r="F56" s="150" t="s">
        <v>87</v>
      </c>
      <c r="G56" s="104"/>
      <c r="H56" s="171">
        <f t="shared" ref="H56:R56" si="9">H12-H35</f>
        <v>0</v>
      </c>
      <c r="I56" s="171">
        <f t="shared" si="9"/>
        <v>-255.0588235294108</v>
      </c>
      <c r="J56" s="171">
        <f t="shared" si="9"/>
        <v>-1260.803921568624</v>
      </c>
      <c r="K56" s="171">
        <f t="shared" si="9"/>
        <v>609.80392156862763</v>
      </c>
      <c r="L56" s="171">
        <f t="shared" si="9"/>
        <v>543.43137254901922</v>
      </c>
      <c r="M56" s="171">
        <f t="shared" si="9"/>
        <v>183.43137254901922</v>
      </c>
      <c r="N56" s="172">
        <f t="shared" si="9"/>
        <v>207.74509803921683</v>
      </c>
      <c r="O56" s="171">
        <f t="shared" si="9"/>
        <v>197.9411764705892</v>
      </c>
      <c r="P56" s="171">
        <f t="shared" si="9"/>
        <v>225</v>
      </c>
      <c r="Q56" s="171">
        <f t="shared" si="9"/>
        <v>200.88235294117658</v>
      </c>
      <c r="R56" s="171">
        <f t="shared" si="9"/>
        <v>217.05882352941262</v>
      </c>
      <c r="S56" s="20"/>
      <c r="T56" s="186"/>
    </row>
    <row r="57" spans="1:20" s="17" customFormat="1" ht="15" customHeight="1" x14ac:dyDescent="0.3">
      <c r="A57" s="58">
        <v>57</v>
      </c>
      <c r="B57" s="44"/>
      <c r="C57" s="150"/>
      <c r="D57" s="150"/>
      <c r="E57" s="104"/>
      <c r="F57" s="150" t="s">
        <v>88</v>
      </c>
      <c r="G57" s="104"/>
      <c r="H57" s="171">
        <f t="shared" ref="H57:R57" si="10">H13-H36</f>
        <v>0</v>
      </c>
      <c r="I57" s="171">
        <f t="shared" si="10"/>
        <v>12.15686274509801</v>
      </c>
      <c r="J57" s="171">
        <f t="shared" si="10"/>
        <v>9.8039215686274588</v>
      </c>
      <c r="K57" s="171">
        <f t="shared" si="10"/>
        <v>9.8039215686274588</v>
      </c>
      <c r="L57" s="171">
        <f t="shared" si="10"/>
        <v>9.8039215686274588</v>
      </c>
      <c r="M57" s="171">
        <f t="shared" si="10"/>
        <v>9.8039215686274588</v>
      </c>
      <c r="N57" s="172">
        <f t="shared" si="10"/>
        <v>19.607843137254918</v>
      </c>
      <c r="O57" s="171">
        <f t="shared" si="10"/>
        <v>19.607843137254918</v>
      </c>
      <c r="P57" s="171">
        <f t="shared" si="10"/>
        <v>19.607843137254918</v>
      </c>
      <c r="Q57" s="171">
        <f t="shared" si="10"/>
        <v>19.607843137254918</v>
      </c>
      <c r="R57" s="171">
        <f t="shared" si="10"/>
        <v>0</v>
      </c>
      <c r="S57" s="20"/>
      <c r="T57" s="186"/>
    </row>
    <row r="58" spans="1:20" s="19" customFormat="1" ht="15" customHeight="1" x14ac:dyDescent="0.3">
      <c r="A58" s="58">
        <v>58</v>
      </c>
      <c r="B58" s="44"/>
      <c r="C58" s="150"/>
      <c r="D58" s="150"/>
      <c r="E58" s="104"/>
      <c r="F58" s="150" t="s">
        <v>98</v>
      </c>
      <c r="G58" s="104"/>
      <c r="H58" s="116"/>
      <c r="I58" s="116"/>
      <c r="J58" s="114"/>
      <c r="K58" s="114"/>
      <c r="L58" s="114"/>
      <c r="M58" s="116"/>
      <c r="N58" s="114"/>
      <c r="O58" s="116"/>
      <c r="P58" s="116"/>
      <c r="Q58" s="114"/>
      <c r="R58" s="114"/>
      <c r="S58" s="20"/>
      <c r="T58" s="186"/>
    </row>
    <row r="59" spans="1:20" s="17" customFormat="1" ht="15" customHeight="1" x14ac:dyDescent="0.3">
      <c r="A59" s="58">
        <v>59</v>
      </c>
      <c r="B59" s="44"/>
      <c r="C59" s="150"/>
      <c r="D59" s="150"/>
      <c r="E59" s="104"/>
      <c r="F59" s="166" t="s">
        <v>56</v>
      </c>
      <c r="G59" s="104"/>
      <c r="H59" s="171">
        <f t="shared" ref="H59:R59" si="11">H15-H38</f>
        <v>0</v>
      </c>
      <c r="I59" s="171">
        <f t="shared" si="11"/>
        <v>-204.31372549019602</v>
      </c>
      <c r="J59" s="171">
        <f t="shared" si="11"/>
        <v>-207.13725490196077</v>
      </c>
      <c r="K59" s="171">
        <f t="shared" si="11"/>
        <v>-205.25490196078431</v>
      </c>
      <c r="L59" s="171">
        <f t="shared" si="11"/>
        <v>-205.33333333333337</v>
      </c>
      <c r="M59" s="171">
        <f t="shared" si="11"/>
        <v>-205.33333333333337</v>
      </c>
      <c r="N59" s="172">
        <f t="shared" si="11"/>
        <v>14.039215686274474</v>
      </c>
      <c r="O59" s="171">
        <f t="shared" si="11"/>
        <v>14.529411764705856</v>
      </c>
      <c r="P59" s="171">
        <f t="shared" si="11"/>
        <v>14.294117647058783</v>
      </c>
      <c r="Q59" s="171">
        <f t="shared" si="11"/>
        <v>13.333333333333371</v>
      </c>
      <c r="R59" s="171">
        <f t="shared" si="11"/>
        <v>13.333333333333371</v>
      </c>
      <c r="S59" s="20"/>
      <c r="T59" s="186"/>
    </row>
    <row r="60" spans="1:20" s="17" customFormat="1" ht="15" customHeight="1" x14ac:dyDescent="0.3">
      <c r="A60" s="58">
        <v>60</v>
      </c>
      <c r="B60" s="44"/>
      <c r="C60" s="150"/>
      <c r="D60" s="150"/>
      <c r="E60" s="104"/>
      <c r="F60" s="166" t="s">
        <v>78</v>
      </c>
      <c r="G60" s="104"/>
      <c r="H60" s="171">
        <f t="shared" ref="H60:R60" si="12">H16-H39</f>
        <v>0</v>
      </c>
      <c r="I60" s="171">
        <f t="shared" si="12"/>
        <v>0</v>
      </c>
      <c r="J60" s="171">
        <f t="shared" si="12"/>
        <v>0</v>
      </c>
      <c r="K60" s="171">
        <f t="shared" si="12"/>
        <v>0</v>
      </c>
      <c r="L60" s="171">
        <f t="shared" si="12"/>
        <v>0</v>
      </c>
      <c r="M60" s="171">
        <f t="shared" si="12"/>
        <v>0</v>
      </c>
      <c r="N60" s="172">
        <f t="shared" si="12"/>
        <v>0</v>
      </c>
      <c r="O60" s="171">
        <f t="shared" si="12"/>
        <v>0</v>
      </c>
      <c r="P60" s="171">
        <f t="shared" si="12"/>
        <v>0</v>
      </c>
      <c r="Q60" s="171">
        <f t="shared" si="12"/>
        <v>0</v>
      </c>
      <c r="R60" s="171">
        <f t="shared" si="12"/>
        <v>0</v>
      </c>
      <c r="S60" s="20"/>
      <c r="T60" s="186"/>
    </row>
    <row r="61" spans="1:20" s="17" customFormat="1" ht="15" customHeight="1" thickBot="1" x14ac:dyDescent="0.35">
      <c r="A61" s="58">
        <v>61</v>
      </c>
      <c r="B61" s="44"/>
      <c r="C61" s="150"/>
      <c r="D61" s="150"/>
      <c r="E61" s="104"/>
      <c r="F61" s="166" t="s">
        <v>146</v>
      </c>
      <c r="G61" s="104"/>
      <c r="H61" s="171">
        <f t="shared" ref="H61:R61" si="13">H17-H40</f>
        <v>0</v>
      </c>
      <c r="I61" s="171">
        <f t="shared" si="13"/>
        <v>16.372549019607845</v>
      </c>
      <c r="J61" s="171">
        <f t="shared" si="13"/>
        <v>12.352941176470608</v>
      </c>
      <c r="K61" s="171">
        <f t="shared" si="13"/>
        <v>10.039215686274531</v>
      </c>
      <c r="L61" s="171">
        <f t="shared" si="13"/>
        <v>9.5098039215686185</v>
      </c>
      <c r="M61" s="171">
        <f t="shared" si="13"/>
        <v>4.1176470588235361</v>
      </c>
      <c r="N61" s="173">
        <f t="shared" si="13"/>
        <v>9.2156862745098351</v>
      </c>
      <c r="O61" s="171">
        <f t="shared" si="13"/>
        <v>3.4313725490196134</v>
      </c>
      <c r="P61" s="171">
        <f t="shared" si="13"/>
        <v>2.941176470588232</v>
      </c>
      <c r="Q61" s="171">
        <f t="shared" si="13"/>
        <v>9.8039215686274588</v>
      </c>
      <c r="R61" s="171">
        <f t="shared" si="13"/>
        <v>2.3529411764705941</v>
      </c>
      <c r="S61" s="20"/>
      <c r="T61" s="186"/>
    </row>
    <row r="62" spans="1:20" s="17" customFormat="1" ht="15" customHeight="1" thickBot="1" x14ac:dyDescent="0.35">
      <c r="A62" s="58">
        <v>62</v>
      </c>
      <c r="B62" s="44"/>
      <c r="C62" s="150"/>
      <c r="D62" s="150"/>
      <c r="E62" s="60"/>
      <c r="F62" s="60" t="s">
        <v>97</v>
      </c>
      <c r="G62" s="104"/>
      <c r="H62" s="169">
        <f t="shared" ref="H62:R62" si="14">H18-H41</f>
        <v>0</v>
      </c>
      <c r="I62" s="169">
        <f t="shared" si="14"/>
        <v>-187.94117647058806</v>
      </c>
      <c r="J62" s="169">
        <f t="shared" si="14"/>
        <v>-194.78431372549016</v>
      </c>
      <c r="K62" s="169">
        <f t="shared" si="14"/>
        <v>-195.21568627450984</v>
      </c>
      <c r="L62" s="169">
        <f t="shared" si="14"/>
        <v>-195.82352941176487</v>
      </c>
      <c r="M62" s="169">
        <f t="shared" si="14"/>
        <v>-201.21568627450984</v>
      </c>
      <c r="N62" s="170">
        <f t="shared" si="14"/>
        <v>23.254901960784309</v>
      </c>
      <c r="O62" s="169">
        <f t="shared" si="14"/>
        <v>17.960784313725526</v>
      </c>
      <c r="P62" s="169">
        <f t="shared" si="14"/>
        <v>17.235294117647072</v>
      </c>
      <c r="Q62" s="169">
        <f t="shared" si="14"/>
        <v>23.137254901960887</v>
      </c>
      <c r="R62" s="169">
        <f t="shared" si="14"/>
        <v>15.68627450980398</v>
      </c>
      <c r="S62" s="20"/>
      <c r="T62" s="186"/>
    </row>
    <row r="63" spans="1:20" s="82" customFormat="1" ht="15" customHeight="1" thickBot="1" x14ac:dyDescent="0.35">
      <c r="A63" s="58">
        <v>63</v>
      </c>
      <c r="B63" s="44"/>
      <c r="C63" s="150"/>
      <c r="D63" s="150"/>
      <c r="E63" s="60" t="s">
        <v>241</v>
      </c>
      <c r="F63" s="60"/>
      <c r="G63" s="104"/>
      <c r="H63" s="169">
        <f>H19-H42</f>
        <v>0</v>
      </c>
      <c r="I63" s="169">
        <f t="shared" ref="I63:R63" si="15">I19-I42</f>
        <v>-508.1568627450979</v>
      </c>
      <c r="J63" s="169">
        <f t="shared" si="15"/>
        <v>-1992.8235294117621</v>
      </c>
      <c r="K63" s="169">
        <f t="shared" si="15"/>
        <v>283.21568627451416</v>
      </c>
      <c r="L63" s="169">
        <f t="shared" si="15"/>
        <v>314.27450980392314</v>
      </c>
      <c r="M63" s="169">
        <f t="shared" si="15"/>
        <v>-55.039215686276293</v>
      </c>
      <c r="N63" s="170">
        <f>N19-N42</f>
        <v>315.31372549019761</v>
      </c>
      <c r="O63" s="169">
        <f t="shared" si="15"/>
        <v>300.21568627451052</v>
      </c>
      <c r="P63" s="169">
        <f t="shared" si="15"/>
        <v>326.54901960784082</v>
      </c>
      <c r="Q63" s="169">
        <f t="shared" si="15"/>
        <v>308.33333333333212</v>
      </c>
      <c r="R63" s="169">
        <f t="shared" si="15"/>
        <v>326.86274509804025</v>
      </c>
      <c r="S63" s="20"/>
      <c r="T63" s="186"/>
    </row>
    <row r="64" spans="1:20" s="17" customFormat="1" ht="15" customHeight="1" thickBot="1" x14ac:dyDescent="0.35">
      <c r="A64" s="58">
        <v>64</v>
      </c>
      <c r="B64" s="44"/>
      <c r="C64" s="150"/>
      <c r="D64" s="150"/>
      <c r="E64" s="96"/>
      <c r="F64" s="196" t="s">
        <v>287</v>
      </c>
      <c r="G64" s="104"/>
      <c r="H64" s="171">
        <f t="shared" ref="H64:R64" si="16">H20-H43</f>
        <v>0</v>
      </c>
      <c r="I64" s="171">
        <f t="shared" si="16"/>
        <v>-519.74229058823516</v>
      </c>
      <c r="J64" s="171">
        <f t="shared" si="16"/>
        <v>-427.66568961568646</v>
      </c>
      <c r="K64" s="171">
        <f t="shared" si="16"/>
        <v>63.029947898039268</v>
      </c>
      <c r="L64" s="171">
        <f t="shared" si="16"/>
        <v>66.192825098039179</v>
      </c>
      <c r="M64" s="171">
        <f t="shared" si="16"/>
        <v>68.308345898039306</v>
      </c>
      <c r="N64" s="174">
        <f t="shared" si="16"/>
        <v>13.135586800000056</v>
      </c>
      <c r="O64" s="171">
        <f>O20-O43</f>
        <v>13.261105199999975</v>
      </c>
      <c r="P64" s="171">
        <f t="shared" si="16"/>
        <v>12.038280800000052</v>
      </c>
      <c r="Q64" s="171">
        <f t="shared" si="16"/>
        <v>14.897587600000065</v>
      </c>
      <c r="R64" s="171">
        <f t="shared" si="16"/>
        <v>13.652909200000067</v>
      </c>
      <c r="S64" s="20"/>
      <c r="T64" s="186"/>
    </row>
    <row r="65" spans="1:20" s="17" customFormat="1" ht="15" customHeight="1" thickBot="1" x14ac:dyDescent="0.35">
      <c r="A65" s="58">
        <v>65</v>
      </c>
      <c r="B65" s="44"/>
      <c r="C65" s="150"/>
      <c r="D65" s="150"/>
      <c r="E65" s="96" t="s">
        <v>224</v>
      </c>
      <c r="F65" s="150"/>
      <c r="G65" s="101"/>
      <c r="H65" s="169">
        <f>H21-H44</f>
        <v>0</v>
      </c>
      <c r="I65" s="169">
        <f t="shared" ref="I65:R65" si="17">I21-I44</f>
        <v>-1027.8991533333319</v>
      </c>
      <c r="J65" s="169">
        <f t="shared" si="17"/>
        <v>-2420.4892190274477</v>
      </c>
      <c r="K65" s="169">
        <f t="shared" si="17"/>
        <v>346.24563417255195</v>
      </c>
      <c r="L65" s="169">
        <f t="shared" si="17"/>
        <v>380.46733490196129</v>
      </c>
      <c r="M65" s="169">
        <f t="shared" si="17"/>
        <v>13.269130211763695</v>
      </c>
      <c r="N65" s="170">
        <f t="shared" si="17"/>
        <v>328.44931229019858</v>
      </c>
      <c r="O65" s="169">
        <f t="shared" si="17"/>
        <v>313.47679147451163</v>
      </c>
      <c r="P65" s="169">
        <f t="shared" si="17"/>
        <v>338.58730040783848</v>
      </c>
      <c r="Q65" s="169">
        <f t="shared" si="17"/>
        <v>323.23092093333071</v>
      </c>
      <c r="R65" s="169">
        <f t="shared" si="17"/>
        <v>340.51565429804032</v>
      </c>
      <c r="S65" s="20"/>
      <c r="T65" s="186"/>
    </row>
    <row r="66" spans="1:20" s="9" customFormat="1" x14ac:dyDescent="0.3">
      <c r="A66" s="58">
        <v>66</v>
      </c>
      <c r="B66" s="44"/>
      <c r="C66" s="150"/>
      <c r="D66" s="150"/>
      <c r="E66" s="101"/>
      <c r="F66" s="101"/>
      <c r="G66" s="101"/>
      <c r="H66" s="278" t="s">
        <v>82</v>
      </c>
      <c r="I66" s="101"/>
      <c r="J66" s="101"/>
      <c r="K66" s="101"/>
      <c r="L66" s="101"/>
      <c r="M66" s="101"/>
      <c r="N66" s="101"/>
      <c r="O66" s="101"/>
      <c r="P66" s="101"/>
      <c r="Q66" s="101"/>
      <c r="R66" s="108"/>
      <c r="S66" s="20"/>
      <c r="T66" s="187"/>
    </row>
    <row r="67" spans="1:20" s="17" customFormat="1" ht="21" customHeight="1" x14ac:dyDescent="0.3">
      <c r="A67" s="58">
        <v>67</v>
      </c>
      <c r="B67" s="44"/>
      <c r="C67" s="101"/>
      <c r="D67" s="101"/>
      <c r="E67" s="101"/>
      <c r="F67" s="101"/>
      <c r="G67" s="101"/>
      <c r="H67" s="279"/>
      <c r="I67" s="121" t="s">
        <v>165</v>
      </c>
      <c r="J67" s="121" t="s">
        <v>166</v>
      </c>
      <c r="K67" s="121" t="s">
        <v>167</v>
      </c>
      <c r="L67" s="121" t="s">
        <v>168</v>
      </c>
      <c r="M67" s="121" t="s">
        <v>169</v>
      </c>
      <c r="N67" s="121"/>
      <c r="O67" s="121"/>
      <c r="P67" s="121"/>
      <c r="Q67" s="121"/>
      <c r="R67" s="121"/>
      <c r="S67" s="20"/>
      <c r="T67" s="186"/>
    </row>
    <row r="68" spans="1:20" s="17" customFormat="1" ht="30" customHeight="1" x14ac:dyDescent="0.35">
      <c r="A68" s="58">
        <v>68</v>
      </c>
      <c r="B68" s="44"/>
      <c r="C68" s="89" t="s">
        <v>179</v>
      </c>
      <c r="D68" s="101"/>
      <c r="E68" s="101"/>
      <c r="F68" s="101"/>
      <c r="G68" s="190" t="str">
        <f>IF(ISNUMBER(CoverSheet!$C$12),"for year ended","")</f>
        <v>for year ended</v>
      </c>
      <c r="H68" s="155">
        <f>IF(ISNUMBER(CoverSheet!$C$12),DATE(YEAR(CoverSheet!$C$12),MONTH(CoverSheet!$C$12),DAY(CoverSheet!$C$12))-1,"")</f>
        <v>43921</v>
      </c>
      <c r="I68" s="155">
        <f>IF(ISNUMBER(CoverSheet!$C$12),DATE(YEAR(CoverSheet!$C$12)+1,MONTH(CoverSheet!$C$12),DAY(CoverSheet!$C$12))-1,"")</f>
        <v>44286</v>
      </c>
      <c r="J68" s="155">
        <f>IF(ISNUMBER(CoverSheet!$C$12),DATE(YEAR(CoverSheet!$C$12)+2,MONTH(CoverSheet!$C$12),DAY(CoverSheet!$C$12))-1,"")</f>
        <v>44651</v>
      </c>
      <c r="K68" s="155">
        <f>IF(ISNUMBER(CoverSheet!$C$12),DATE(YEAR(CoverSheet!$C$12)+3,MONTH(CoverSheet!$C$12),DAY(CoverSheet!$C$12))-1,"")</f>
        <v>45016</v>
      </c>
      <c r="L68" s="155">
        <f>IF(ISNUMBER(CoverSheet!$C$12),DATE(YEAR(CoverSheet!$C$12)+4,MONTH(CoverSheet!$C$12),DAY(CoverSheet!$C$12))-1,"")</f>
        <v>45382</v>
      </c>
      <c r="M68" s="155">
        <f>IF(ISNUMBER(CoverSheet!$C$12),DATE(YEAR(CoverSheet!$C$12)+5,MONTH(CoverSheet!$C$12),DAY(CoverSheet!$C$12))-1,"")</f>
        <v>45747</v>
      </c>
      <c r="N68" s="154"/>
      <c r="O68" s="154"/>
      <c r="P68" s="154"/>
      <c r="Q68" s="154"/>
      <c r="R68" s="154"/>
      <c r="S68" s="20"/>
      <c r="T68" s="186"/>
    </row>
    <row r="69" spans="1:20" s="10" customFormat="1" ht="15" customHeight="1" x14ac:dyDescent="0.3">
      <c r="A69" s="58">
        <v>69</v>
      </c>
      <c r="B69" s="44"/>
      <c r="C69" s="150"/>
      <c r="D69" s="150"/>
      <c r="E69" s="101"/>
      <c r="F69" s="109" t="s">
        <v>218</v>
      </c>
      <c r="G69" s="101"/>
      <c r="H69" s="131" t="s">
        <v>184</v>
      </c>
      <c r="I69" s="101"/>
      <c r="J69" s="101"/>
      <c r="K69" s="101"/>
      <c r="L69" s="101"/>
      <c r="M69" s="153"/>
      <c r="N69" s="101"/>
      <c r="O69" s="101"/>
      <c r="P69" s="101"/>
      <c r="Q69" s="101"/>
      <c r="R69" s="101"/>
      <c r="S69" s="20"/>
      <c r="T69" s="186"/>
    </row>
    <row r="70" spans="1:20" s="7" customFormat="1" ht="15" customHeight="1" x14ac:dyDescent="0.3">
      <c r="A70" s="58">
        <v>70</v>
      </c>
      <c r="B70" s="44"/>
      <c r="C70" s="277"/>
      <c r="D70" s="277"/>
      <c r="E70" s="101"/>
      <c r="F70" s="183" t="s">
        <v>366</v>
      </c>
      <c r="G70" s="101"/>
      <c r="H70" s="168">
        <v>100</v>
      </c>
      <c r="I70" s="168">
        <v>98.039215686274517</v>
      </c>
      <c r="J70" s="194">
        <v>98.039215686274517</v>
      </c>
      <c r="K70" s="194">
        <v>98.039215686274517</v>
      </c>
      <c r="L70" s="194">
        <v>98.039215686274517</v>
      </c>
      <c r="M70" s="194">
        <v>98.039215686274517</v>
      </c>
      <c r="N70" s="101"/>
      <c r="O70" s="101"/>
      <c r="P70" s="101"/>
      <c r="Q70" s="101"/>
      <c r="R70" s="101"/>
      <c r="S70" s="20"/>
      <c r="T70" s="186"/>
    </row>
    <row r="71" spans="1:20" ht="15" customHeight="1" x14ac:dyDescent="0.3">
      <c r="A71" s="58">
        <v>71</v>
      </c>
      <c r="B71" s="44"/>
      <c r="C71" s="277"/>
      <c r="D71" s="277"/>
      <c r="E71" s="101"/>
      <c r="F71" s="269" t="s">
        <v>320</v>
      </c>
      <c r="G71" s="101"/>
      <c r="H71" s="168">
        <v>280</v>
      </c>
      <c r="I71" s="194">
        <v>274.50980392156868</v>
      </c>
      <c r="J71" s="194">
        <v>274.50980392156868</v>
      </c>
      <c r="K71" s="194">
        <v>274.50980392156868</v>
      </c>
      <c r="L71" s="194">
        <v>274.50980392156868</v>
      </c>
      <c r="M71" s="194">
        <v>274.50980392156868</v>
      </c>
      <c r="N71" s="101"/>
      <c r="O71" s="101"/>
      <c r="P71" s="101"/>
      <c r="Q71" s="101"/>
      <c r="R71" s="101"/>
      <c r="S71" s="20"/>
      <c r="T71" s="186"/>
    </row>
    <row r="72" spans="1:20" s="11" customFormat="1" ht="15" customHeight="1" x14ac:dyDescent="0.3">
      <c r="A72" s="58">
        <v>72</v>
      </c>
      <c r="B72" s="44"/>
      <c r="C72" s="277"/>
      <c r="D72" s="277"/>
      <c r="E72" s="101"/>
      <c r="F72" s="269" t="s">
        <v>322</v>
      </c>
      <c r="G72" s="101"/>
      <c r="H72" s="168">
        <v>240</v>
      </c>
      <c r="I72" s="194">
        <v>235.29411764705884</v>
      </c>
      <c r="J72" s="194">
        <v>235.29411764705884</v>
      </c>
      <c r="K72" s="194">
        <v>235.29411764705884</v>
      </c>
      <c r="L72" s="194">
        <v>235.29411764705884</v>
      </c>
      <c r="M72" s="194">
        <v>235.29411764705884</v>
      </c>
      <c r="N72" s="101"/>
      <c r="O72" s="101"/>
      <c r="P72" s="101"/>
      <c r="Q72" s="101"/>
      <c r="R72" s="101"/>
      <c r="S72" s="20"/>
      <c r="T72" s="186"/>
    </row>
    <row r="73" spans="1:20" s="11" customFormat="1" ht="15" customHeight="1" x14ac:dyDescent="0.3">
      <c r="A73" s="58">
        <v>73</v>
      </c>
      <c r="B73" s="44"/>
      <c r="C73" s="277"/>
      <c r="D73" s="277"/>
      <c r="E73" s="101"/>
      <c r="F73" s="183" t="s">
        <v>324</v>
      </c>
      <c r="G73" s="101"/>
      <c r="H73" s="168">
        <v>460</v>
      </c>
      <c r="I73" s="194">
        <v>450.98039215686276</v>
      </c>
      <c r="J73" s="194">
        <v>450.98039215686276</v>
      </c>
      <c r="K73" s="194">
        <v>450.98039215686276</v>
      </c>
      <c r="L73" s="194">
        <v>450.98039215686276</v>
      </c>
      <c r="M73" s="194">
        <v>450.98039215686276</v>
      </c>
      <c r="N73" s="101"/>
      <c r="O73" s="101"/>
      <c r="P73" s="101"/>
      <c r="Q73" s="101"/>
      <c r="R73" s="101"/>
      <c r="S73" s="20"/>
      <c r="T73" s="186"/>
    </row>
    <row r="74" spans="1:20" ht="15" customHeight="1" x14ac:dyDescent="0.3">
      <c r="A74" s="58">
        <v>74</v>
      </c>
      <c r="B74" s="44"/>
      <c r="C74" s="277"/>
      <c r="D74" s="277"/>
      <c r="E74" s="101"/>
      <c r="F74" s="183" t="s">
        <v>367</v>
      </c>
      <c r="G74" s="101"/>
      <c r="H74" s="168">
        <v>920</v>
      </c>
      <c r="I74" s="194">
        <v>901.96078431372553</v>
      </c>
      <c r="J74" s="194">
        <v>901.96078431372553</v>
      </c>
      <c r="K74" s="194">
        <v>901.96078431372553</v>
      </c>
      <c r="L74" s="194">
        <v>901.96078431372553</v>
      </c>
      <c r="M74" s="194">
        <v>901.96078431372553</v>
      </c>
      <c r="N74" s="101"/>
      <c r="O74" s="101" t="s">
        <v>6</v>
      </c>
      <c r="P74" s="101"/>
      <c r="Q74" s="101"/>
      <c r="R74" s="101"/>
      <c r="S74" s="20"/>
      <c r="T74" s="186"/>
    </row>
    <row r="75" spans="1:20" s="14" customFormat="1" ht="15" customHeight="1" thickBot="1" x14ac:dyDescent="0.35">
      <c r="A75" s="58">
        <v>75</v>
      </c>
      <c r="B75" s="44"/>
      <c r="C75" s="150"/>
      <c r="D75" s="150"/>
      <c r="E75" s="104"/>
      <c r="F75" s="86" t="s">
        <v>92</v>
      </c>
      <c r="G75" s="104"/>
      <c r="H75" s="116"/>
      <c r="I75" s="116"/>
      <c r="J75" s="114"/>
      <c r="K75" s="114"/>
      <c r="L75" s="114"/>
      <c r="M75" s="116"/>
      <c r="N75" s="101"/>
      <c r="O75" s="97"/>
      <c r="P75" s="97"/>
      <c r="Q75" s="101"/>
      <c r="R75" s="101"/>
      <c r="S75" s="20"/>
      <c r="T75" s="186"/>
    </row>
    <row r="76" spans="1:20" ht="15" customHeight="1" thickBot="1" x14ac:dyDescent="0.35">
      <c r="A76" s="58">
        <v>76</v>
      </c>
      <c r="B76" s="44"/>
      <c r="C76" s="150"/>
      <c r="D76" s="150"/>
      <c r="E76" s="96" t="s">
        <v>227</v>
      </c>
      <c r="F76" s="96"/>
      <c r="G76" s="101"/>
      <c r="H76" s="169">
        <f t="shared" ref="H76:M76" si="18">SUM(H70:H74)</f>
        <v>2000</v>
      </c>
      <c r="I76" s="169">
        <f t="shared" si="18"/>
        <v>1960.7843137254904</v>
      </c>
      <c r="J76" s="169">
        <f t="shared" si="18"/>
        <v>1960.7843137254904</v>
      </c>
      <c r="K76" s="169">
        <f t="shared" si="18"/>
        <v>1960.7843137254904</v>
      </c>
      <c r="L76" s="169">
        <f t="shared" si="18"/>
        <v>1960.7843137254904</v>
      </c>
      <c r="M76" s="169">
        <f t="shared" si="18"/>
        <v>1960.7843137254904</v>
      </c>
      <c r="N76" s="101"/>
      <c r="O76" s="101"/>
      <c r="P76" s="101"/>
      <c r="Q76" s="101"/>
      <c r="R76" s="101"/>
      <c r="S76" s="20"/>
      <c r="T76" s="186" t="s">
        <v>252</v>
      </c>
    </row>
    <row r="77" spans="1:20" s="10" customFormat="1" ht="15" customHeight="1" thickBot="1" x14ac:dyDescent="0.35">
      <c r="A77" s="58">
        <v>77</v>
      </c>
      <c r="B77" s="44"/>
      <c r="C77" s="150"/>
      <c r="D77" s="100" t="s">
        <v>4</v>
      </c>
      <c r="E77" s="101"/>
      <c r="F77" s="150" t="s">
        <v>187</v>
      </c>
      <c r="G77" s="101"/>
      <c r="H77" s="168">
        <v>1500</v>
      </c>
      <c r="I77" s="194">
        <v>1500</v>
      </c>
      <c r="J77" s="194">
        <v>1500</v>
      </c>
      <c r="K77" s="194">
        <v>1500</v>
      </c>
      <c r="L77" s="194">
        <v>1500</v>
      </c>
      <c r="M77" s="194">
        <v>1500</v>
      </c>
      <c r="N77" s="101"/>
      <c r="O77" s="101"/>
      <c r="P77" s="101"/>
      <c r="Q77" s="101"/>
      <c r="R77" s="101"/>
      <c r="S77" s="20"/>
      <c r="T77" s="186"/>
    </row>
    <row r="78" spans="1:20" s="10" customFormat="1" ht="15" customHeight="1" thickBot="1" x14ac:dyDescent="0.35">
      <c r="A78" s="58">
        <v>78</v>
      </c>
      <c r="B78" s="44"/>
      <c r="C78" s="150"/>
      <c r="D78" s="150"/>
      <c r="E78" s="96" t="s">
        <v>180</v>
      </c>
      <c r="F78" s="96"/>
      <c r="G78" s="101"/>
      <c r="H78" s="169">
        <f t="shared" ref="H78:M78" si="19">H76-H77</f>
        <v>500</v>
      </c>
      <c r="I78" s="169">
        <f t="shared" si="19"/>
        <v>460.78431372549039</v>
      </c>
      <c r="J78" s="169">
        <f t="shared" si="19"/>
        <v>460.78431372549039</v>
      </c>
      <c r="K78" s="169">
        <f t="shared" si="19"/>
        <v>460.78431372549039</v>
      </c>
      <c r="L78" s="169">
        <f t="shared" si="19"/>
        <v>460.78431372549039</v>
      </c>
      <c r="M78" s="169">
        <f t="shared" si="19"/>
        <v>460.78431372549039</v>
      </c>
      <c r="N78" s="101"/>
      <c r="O78" s="101"/>
      <c r="P78" s="101"/>
      <c r="Q78" s="101"/>
      <c r="R78" s="101"/>
      <c r="S78" s="20"/>
      <c r="T78" s="186"/>
    </row>
    <row r="79" spans="1:20" s="17" customFormat="1" ht="30" customHeight="1" x14ac:dyDescent="0.35">
      <c r="A79" s="58">
        <v>79</v>
      </c>
      <c r="B79" s="44"/>
      <c r="C79" s="89" t="s">
        <v>150</v>
      </c>
      <c r="D79" s="101"/>
      <c r="E79" s="101"/>
      <c r="F79" s="101"/>
      <c r="G79" s="101"/>
      <c r="H79" s="154"/>
      <c r="I79" s="154"/>
      <c r="J79" s="154"/>
      <c r="K79" s="154"/>
      <c r="L79" s="154"/>
      <c r="M79" s="154"/>
      <c r="N79" s="154"/>
      <c r="O79" s="154"/>
      <c r="P79" s="154"/>
      <c r="Q79" s="154"/>
      <c r="R79" s="154"/>
      <c r="S79" s="20"/>
      <c r="T79" s="186"/>
    </row>
    <row r="80" spans="1:20" ht="15" customHeight="1" x14ac:dyDescent="0.3">
      <c r="A80" s="58">
        <v>80</v>
      </c>
      <c r="B80" s="44"/>
      <c r="C80" s="150"/>
      <c r="D80" s="150"/>
      <c r="E80" s="101"/>
      <c r="F80" s="150" t="s">
        <v>204</v>
      </c>
      <c r="G80" s="101"/>
      <c r="H80" s="168">
        <v>0</v>
      </c>
      <c r="I80" s="168"/>
      <c r="J80" s="168"/>
      <c r="K80" s="168"/>
      <c r="L80" s="168"/>
      <c r="M80" s="168"/>
      <c r="N80" s="101"/>
      <c r="O80" s="101"/>
      <c r="P80" s="101"/>
      <c r="Q80" s="101"/>
      <c r="R80" s="101"/>
      <c r="S80" s="20"/>
      <c r="T80" s="186"/>
    </row>
    <row r="81" spans="1:20" ht="15" customHeight="1" x14ac:dyDescent="0.3">
      <c r="A81" s="58">
        <v>81</v>
      </c>
      <c r="B81" s="44"/>
      <c r="C81" s="150"/>
      <c r="D81" s="150"/>
      <c r="E81" s="101"/>
      <c r="F81" s="150" t="s">
        <v>57</v>
      </c>
      <c r="G81" s="101"/>
      <c r="H81" s="168">
        <v>2</v>
      </c>
      <c r="I81" s="168">
        <v>1.9607843137254901</v>
      </c>
      <c r="J81" s="194">
        <v>1961.7647058823529</v>
      </c>
      <c r="K81" s="194">
        <v>196.07843137254901</v>
      </c>
      <c r="L81" s="194">
        <v>196.07843137254901</v>
      </c>
      <c r="M81" s="194">
        <v>0</v>
      </c>
      <c r="N81" s="101"/>
      <c r="O81" s="101"/>
      <c r="P81" s="101"/>
      <c r="Q81" s="101"/>
      <c r="R81" s="101"/>
      <c r="S81" s="20"/>
      <c r="T81" s="186"/>
    </row>
    <row r="82" spans="1:20" ht="15" customHeight="1" x14ac:dyDescent="0.3">
      <c r="A82" s="58">
        <v>82</v>
      </c>
      <c r="B82" s="44"/>
      <c r="C82" s="150"/>
      <c r="D82" s="150"/>
      <c r="E82" s="101"/>
      <c r="F82" s="150" t="s">
        <v>83</v>
      </c>
      <c r="G82" s="101"/>
      <c r="H82" s="168">
        <v>265</v>
      </c>
      <c r="I82" s="168">
        <v>563.72549019607845</v>
      </c>
      <c r="J82" s="194">
        <v>0</v>
      </c>
      <c r="K82" s="194">
        <v>0</v>
      </c>
      <c r="L82" s="194">
        <v>0</v>
      </c>
      <c r="M82" s="194">
        <v>0</v>
      </c>
      <c r="N82" s="101"/>
      <c r="O82" s="101"/>
      <c r="P82" s="101"/>
      <c r="Q82" s="101"/>
      <c r="R82" s="101"/>
      <c r="S82" s="20"/>
      <c r="T82" s="186"/>
    </row>
    <row r="83" spans="1:20" ht="15" customHeight="1" x14ac:dyDescent="0.3">
      <c r="A83" s="58">
        <v>83</v>
      </c>
      <c r="B83" s="44"/>
      <c r="C83" s="150"/>
      <c r="D83" s="150"/>
      <c r="E83" s="101"/>
      <c r="F83" s="150" t="s">
        <v>84</v>
      </c>
      <c r="G83" s="101"/>
      <c r="H83" s="168">
        <v>300</v>
      </c>
      <c r="I83" s="168">
        <v>294.11764705882354</v>
      </c>
      <c r="J83" s="194">
        <v>294.11764705882354</v>
      </c>
      <c r="K83" s="194">
        <v>294.11764705882354</v>
      </c>
      <c r="L83" s="194">
        <v>294.11764705882354</v>
      </c>
      <c r="M83" s="194">
        <v>294.11764705882354</v>
      </c>
      <c r="N83" s="101"/>
      <c r="O83" s="101"/>
      <c r="P83" s="101"/>
      <c r="Q83" s="101"/>
      <c r="R83" s="101"/>
      <c r="S83" s="20"/>
      <c r="T83" s="186"/>
    </row>
    <row r="84" spans="1:20" ht="15" customHeight="1" x14ac:dyDescent="0.3">
      <c r="A84" s="58">
        <v>84</v>
      </c>
      <c r="B84" s="44"/>
      <c r="C84" s="150"/>
      <c r="D84" s="150"/>
      <c r="E84" s="101"/>
      <c r="F84" s="150" t="s">
        <v>85</v>
      </c>
      <c r="G84" s="101"/>
      <c r="H84" s="168">
        <v>120</v>
      </c>
      <c r="I84" s="168">
        <v>147.05882352941177</v>
      </c>
      <c r="J84" s="194">
        <v>147.05882352941177</v>
      </c>
      <c r="K84" s="194">
        <v>147.05882352941177</v>
      </c>
      <c r="L84" s="194">
        <v>147.05882352941177</v>
      </c>
      <c r="M84" s="194">
        <v>147.05882352941177</v>
      </c>
      <c r="N84" s="101"/>
      <c r="O84" s="101"/>
      <c r="P84" s="101"/>
      <c r="Q84" s="101"/>
      <c r="R84" s="101"/>
      <c r="S84" s="20"/>
      <c r="T84" s="186"/>
    </row>
    <row r="85" spans="1:20" ht="15" customHeight="1" x14ac:dyDescent="0.3">
      <c r="A85" s="58">
        <v>85</v>
      </c>
      <c r="B85" s="44"/>
      <c r="C85" s="150"/>
      <c r="D85" s="150"/>
      <c r="E85" s="101"/>
      <c r="F85" s="150" t="s">
        <v>67</v>
      </c>
      <c r="G85" s="101"/>
      <c r="H85" s="168">
        <v>235</v>
      </c>
      <c r="I85" s="168">
        <v>147.05882352941177</v>
      </c>
      <c r="J85" s="194">
        <v>147.05882352941177</v>
      </c>
      <c r="K85" s="194">
        <v>147.05882352941177</v>
      </c>
      <c r="L85" s="194">
        <v>147.05882352941177</v>
      </c>
      <c r="M85" s="194">
        <v>147.05882352941177</v>
      </c>
      <c r="N85" s="101"/>
      <c r="O85" s="101"/>
      <c r="P85" s="101"/>
      <c r="Q85" s="101"/>
      <c r="R85" s="101"/>
      <c r="S85" s="20"/>
      <c r="T85" s="186"/>
    </row>
    <row r="86" spans="1:20" ht="15" customHeight="1" thickBot="1" x14ac:dyDescent="0.35">
      <c r="A86" s="58">
        <v>86</v>
      </c>
      <c r="B86" s="44"/>
      <c r="C86" s="150"/>
      <c r="D86" s="150"/>
      <c r="E86" s="101"/>
      <c r="F86" s="150" t="s">
        <v>177</v>
      </c>
      <c r="G86" s="101"/>
      <c r="H86" s="168">
        <v>150</v>
      </c>
      <c r="I86" s="168">
        <v>372.54901960784315</v>
      </c>
      <c r="J86" s="194">
        <v>0</v>
      </c>
      <c r="K86" s="194">
        <v>0</v>
      </c>
      <c r="L86" s="194">
        <v>0</v>
      </c>
      <c r="M86" s="194">
        <v>0</v>
      </c>
      <c r="N86" s="101"/>
      <c r="O86" s="101"/>
      <c r="P86" s="101"/>
      <c r="Q86" s="101"/>
      <c r="R86" s="101"/>
      <c r="S86" s="20"/>
      <c r="T86" s="186"/>
    </row>
    <row r="87" spans="1:20" ht="15" customHeight="1" thickBot="1" x14ac:dyDescent="0.35">
      <c r="A87" s="58">
        <v>87</v>
      </c>
      <c r="B87" s="44"/>
      <c r="C87" s="150"/>
      <c r="D87" s="150"/>
      <c r="E87" s="96" t="s">
        <v>236</v>
      </c>
      <c r="F87" s="150"/>
      <c r="G87" s="101"/>
      <c r="H87" s="169">
        <f t="shared" ref="H87:M87" si="20">SUM(H80:H86)</f>
        <v>1072</v>
      </c>
      <c r="I87" s="169">
        <f t="shared" si="20"/>
        <v>1526.4705882352941</v>
      </c>
      <c r="J87" s="169">
        <f t="shared" si="20"/>
        <v>2550</v>
      </c>
      <c r="K87" s="169">
        <f t="shared" si="20"/>
        <v>784.31372549019602</v>
      </c>
      <c r="L87" s="169">
        <f t="shared" si="20"/>
        <v>784.31372549019602</v>
      </c>
      <c r="M87" s="169">
        <f t="shared" si="20"/>
        <v>588.23529411764707</v>
      </c>
      <c r="N87" s="101"/>
      <c r="O87" s="101"/>
      <c r="P87" s="101"/>
      <c r="Q87" s="101"/>
      <c r="R87" s="101"/>
      <c r="S87" s="20"/>
      <c r="T87" s="186" t="s">
        <v>253</v>
      </c>
    </row>
    <row r="88" spans="1:20" s="61" customFormat="1" ht="15" customHeight="1" thickBot="1" x14ac:dyDescent="0.35">
      <c r="A88" s="58">
        <v>88</v>
      </c>
      <c r="B88" s="44"/>
      <c r="C88" s="150"/>
      <c r="D88" s="100" t="s">
        <v>4</v>
      </c>
      <c r="E88" s="101"/>
      <c r="F88" s="150" t="s">
        <v>188</v>
      </c>
      <c r="G88" s="101"/>
      <c r="H88" s="168">
        <v>300</v>
      </c>
      <c r="I88" s="194">
        <v>300</v>
      </c>
      <c r="J88" s="194">
        <v>300</v>
      </c>
      <c r="K88" s="194">
        <v>300</v>
      </c>
      <c r="L88" s="194">
        <v>300</v>
      </c>
      <c r="M88" s="194">
        <v>300</v>
      </c>
      <c r="N88" s="101"/>
      <c r="O88" s="101"/>
      <c r="P88" s="101"/>
      <c r="Q88" s="101"/>
      <c r="R88" s="101"/>
      <c r="S88" s="20"/>
      <c r="T88" s="186"/>
    </row>
    <row r="89" spans="1:20" s="61" customFormat="1" ht="15" customHeight="1" thickBot="1" x14ac:dyDescent="0.35">
      <c r="A89" s="58">
        <v>89</v>
      </c>
      <c r="B89" s="44"/>
      <c r="C89" s="150"/>
      <c r="D89" s="150"/>
      <c r="E89" s="96" t="s">
        <v>237</v>
      </c>
      <c r="F89" s="96"/>
      <c r="G89" s="101"/>
      <c r="H89" s="169">
        <f t="shared" ref="H89:M89" si="21">H87-H88</f>
        <v>772</v>
      </c>
      <c r="I89" s="169">
        <f t="shared" si="21"/>
        <v>1226.4705882352941</v>
      </c>
      <c r="J89" s="169">
        <f t="shared" si="21"/>
        <v>2250</v>
      </c>
      <c r="K89" s="169">
        <f t="shared" si="21"/>
        <v>484.31372549019602</v>
      </c>
      <c r="L89" s="169">
        <f t="shared" si="21"/>
        <v>484.31372549019602</v>
      </c>
      <c r="M89" s="169">
        <f t="shared" si="21"/>
        <v>288.23529411764707</v>
      </c>
      <c r="N89" s="101"/>
      <c r="O89" s="101"/>
      <c r="P89" s="101"/>
      <c r="Q89" s="101"/>
      <c r="R89" s="101"/>
      <c r="S89" s="20"/>
      <c r="T89" s="186"/>
    </row>
    <row r="90" spans="1:20" s="82" customFormat="1" ht="15" customHeight="1" x14ac:dyDescent="0.3">
      <c r="A90" s="58">
        <v>90</v>
      </c>
      <c r="B90" s="44"/>
      <c r="C90" s="150"/>
      <c r="D90" s="150"/>
      <c r="E90" s="96"/>
      <c r="F90" s="96"/>
      <c r="G90" s="101"/>
      <c r="H90" s="125"/>
      <c r="I90" s="125"/>
      <c r="J90" s="125"/>
      <c r="K90" s="125"/>
      <c r="L90" s="125"/>
      <c r="M90" s="125"/>
      <c r="N90" s="101"/>
      <c r="O90" s="101"/>
      <c r="P90" s="101"/>
      <c r="Q90" s="101"/>
      <c r="R90" s="101"/>
      <c r="S90" s="20"/>
      <c r="T90" s="186"/>
    </row>
    <row r="91" spans="1:20" s="82" customFormat="1" ht="30" customHeight="1" x14ac:dyDescent="0.3">
      <c r="A91" s="58">
        <v>91</v>
      </c>
      <c r="B91" s="87"/>
      <c r="C91" s="101"/>
      <c r="D91" s="101"/>
      <c r="E91" s="101"/>
      <c r="F91" s="101"/>
      <c r="G91" s="154"/>
      <c r="H91" s="121" t="s">
        <v>82</v>
      </c>
      <c r="I91" s="121" t="s">
        <v>165</v>
      </c>
      <c r="J91" s="121" t="s">
        <v>166</v>
      </c>
      <c r="K91" s="121" t="s">
        <v>167</v>
      </c>
      <c r="L91" s="121" t="s">
        <v>168</v>
      </c>
      <c r="M91" s="121" t="s">
        <v>169</v>
      </c>
      <c r="N91" s="27"/>
      <c r="O91" s="146"/>
      <c r="P91" s="146"/>
      <c r="Q91" s="146"/>
      <c r="R91" s="146"/>
      <c r="S91" s="20"/>
      <c r="T91" s="186"/>
    </row>
    <row r="92" spans="1:20" s="82" customFormat="1" ht="15" customHeight="1" x14ac:dyDescent="0.3">
      <c r="A92" s="58">
        <v>92</v>
      </c>
      <c r="B92" s="87"/>
      <c r="C92" s="101"/>
      <c r="D92" s="101"/>
      <c r="E92" s="101"/>
      <c r="F92" s="101"/>
      <c r="G92" s="189" t="str">
        <f>IF(ISNUMBER(CoverSheet!$C$12),"for year ended","")</f>
        <v>for year ended</v>
      </c>
      <c r="H92" s="130">
        <f>IF(ISNUMBER(CoverSheet!$C$12),DATE(YEAR(CoverSheet!$C$12),MONTH(CoverSheet!$C$12),DAY(CoverSheet!$C$12))-1,"")</f>
        <v>43921</v>
      </c>
      <c r="I92" s="130">
        <f>IF(ISNUMBER(CoverSheet!$C$12),DATE(YEAR(CoverSheet!$C$12)+1,MONTH(CoverSheet!$C$12),DAY(CoverSheet!$C$12))-1,"")</f>
        <v>44286</v>
      </c>
      <c r="J92" s="130">
        <f>IF(ISNUMBER(CoverSheet!$C$12),DATE(YEAR(CoverSheet!$C$12)+2,MONTH(CoverSheet!$C$12),DAY(CoverSheet!$C$12))-1,"")</f>
        <v>44651</v>
      </c>
      <c r="K92" s="130">
        <f>IF(ISNUMBER(CoverSheet!$C$12),DATE(YEAR(CoverSheet!$C$12)+3,MONTH(CoverSheet!$C$12),DAY(CoverSheet!$C$12))-1,"")</f>
        <v>45016</v>
      </c>
      <c r="L92" s="130">
        <f>IF(ISNUMBER(CoverSheet!$C$12),DATE(YEAR(CoverSheet!$C$12)+4,MONTH(CoverSheet!$C$12),DAY(CoverSheet!$C$12))-1,"")</f>
        <v>45382</v>
      </c>
      <c r="M92" s="130">
        <f>IF(ISNUMBER(CoverSheet!$C$12),DATE(YEAR(CoverSheet!$C$12)+5,MONTH(CoverSheet!$C$12),DAY(CoverSheet!$C$12))-1,"")</f>
        <v>45747</v>
      </c>
      <c r="N92" s="27"/>
      <c r="O92" s="146"/>
      <c r="P92" s="146"/>
      <c r="Q92" s="146"/>
      <c r="R92" s="146"/>
      <c r="S92" s="20"/>
      <c r="T92" s="186"/>
    </row>
    <row r="93" spans="1:20" s="17" customFormat="1" ht="30" customHeight="1" x14ac:dyDescent="0.35">
      <c r="A93" s="58">
        <v>93</v>
      </c>
      <c r="B93" s="44"/>
      <c r="C93" s="89" t="s">
        <v>151</v>
      </c>
      <c r="D93" s="101"/>
      <c r="E93" s="96"/>
      <c r="F93" s="101"/>
      <c r="G93" s="101"/>
      <c r="H93" s="123" t="s">
        <v>184</v>
      </c>
      <c r="I93" s="101"/>
      <c r="J93" s="101"/>
      <c r="K93" s="101"/>
      <c r="L93" s="101"/>
      <c r="M93" s="153"/>
      <c r="N93" s="27"/>
      <c r="O93" s="27"/>
      <c r="P93" s="27"/>
      <c r="Q93" s="27"/>
      <c r="R93" s="27"/>
      <c r="S93" s="20"/>
      <c r="T93" s="186"/>
    </row>
    <row r="94" spans="1:20" s="10" customFormat="1" ht="15" customHeight="1" x14ac:dyDescent="0.3">
      <c r="A94" s="58">
        <v>94</v>
      </c>
      <c r="B94" s="44"/>
      <c r="C94" s="150"/>
      <c r="D94" s="150"/>
      <c r="E94" s="96"/>
      <c r="F94" s="150" t="s">
        <v>204</v>
      </c>
      <c r="G94" s="101"/>
      <c r="H94" s="168">
        <v>100</v>
      </c>
      <c r="I94" s="168">
        <v>294.11764705882354</v>
      </c>
      <c r="J94" s="194">
        <v>225.49019607843138</v>
      </c>
      <c r="K94" s="194">
        <v>29.411764705882355</v>
      </c>
      <c r="L94" s="194">
        <v>0</v>
      </c>
      <c r="M94" s="194">
        <v>0</v>
      </c>
      <c r="N94" s="146"/>
      <c r="O94" s="146"/>
      <c r="P94" s="146"/>
      <c r="Q94" s="146"/>
      <c r="R94" s="146"/>
      <c r="S94" s="20"/>
      <c r="T94" s="186"/>
    </row>
    <row r="95" spans="1:20" s="10" customFormat="1" ht="15" customHeight="1" x14ac:dyDescent="0.3">
      <c r="A95" s="58">
        <v>95</v>
      </c>
      <c r="B95" s="44"/>
      <c r="C95" s="150"/>
      <c r="D95" s="150"/>
      <c r="E95" s="96"/>
      <c r="F95" s="150" t="s">
        <v>57</v>
      </c>
      <c r="G95" s="101"/>
      <c r="H95" s="168">
        <v>555</v>
      </c>
      <c r="I95" s="168">
        <v>1568.627450980392</v>
      </c>
      <c r="J95" s="194">
        <v>1303.9215686274511</v>
      </c>
      <c r="K95" s="194">
        <v>3382.3529411764703</v>
      </c>
      <c r="L95" s="194">
        <v>3137.2549019607841</v>
      </c>
      <c r="M95" s="194">
        <v>696.07843137254906</v>
      </c>
      <c r="N95" s="146"/>
      <c r="O95" s="146"/>
      <c r="P95" s="146"/>
      <c r="Q95" s="146"/>
      <c r="R95" s="146"/>
      <c r="S95" s="20"/>
      <c r="T95" s="186"/>
    </row>
    <row r="96" spans="1:20" s="10" customFormat="1" ht="15" customHeight="1" x14ac:dyDescent="0.3">
      <c r="A96" s="58">
        <v>96</v>
      </c>
      <c r="B96" s="44"/>
      <c r="C96" s="150"/>
      <c r="D96" s="150"/>
      <c r="E96" s="96"/>
      <c r="F96" s="150" t="s">
        <v>83</v>
      </c>
      <c r="G96" s="101"/>
      <c r="H96" s="168">
        <v>3870</v>
      </c>
      <c r="I96" s="168">
        <v>5711.7647058823532</v>
      </c>
      <c r="J96" s="194">
        <v>5433.3333333333339</v>
      </c>
      <c r="K96" s="194">
        <v>5387.254901960785</v>
      </c>
      <c r="L96" s="194">
        <v>5990.1960784313724</v>
      </c>
      <c r="M96" s="194">
        <v>5539.2156862745096</v>
      </c>
      <c r="N96" s="146"/>
      <c r="O96" s="146"/>
      <c r="P96" s="146"/>
      <c r="Q96" s="146"/>
      <c r="R96" s="146"/>
      <c r="S96" s="20"/>
      <c r="T96" s="186"/>
    </row>
    <row r="97" spans="1:20" s="10" customFormat="1" ht="15" customHeight="1" x14ac:dyDescent="0.3">
      <c r="A97" s="58">
        <v>97</v>
      </c>
      <c r="B97" s="44"/>
      <c r="C97" s="150"/>
      <c r="D97" s="150"/>
      <c r="E97" s="96"/>
      <c r="F97" s="150" t="s">
        <v>84</v>
      </c>
      <c r="G97" s="101"/>
      <c r="H97" s="168">
        <v>700</v>
      </c>
      <c r="I97" s="168">
        <v>981.37254901960796</v>
      </c>
      <c r="J97" s="194">
        <v>637.25490196078431</v>
      </c>
      <c r="K97" s="194">
        <v>1382.3529411764707</v>
      </c>
      <c r="L97" s="194">
        <v>686.27450980392155</v>
      </c>
      <c r="M97" s="194">
        <v>735.29411764705878</v>
      </c>
      <c r="N97" s="146"/>
      <c r="O97" s="146"/>
      <c r="P97" s="146"/>
      <c r="Q97" s="146"/>
      <c r="R97" s="146"/>
      <c r="S97" s="20"/>
      <c r="T97" s="186"/>
    </row>
    <row r="98" spans="1:20" s="10" customFormat="1" ht="15" customHeight="1" x14ac:dyDescent="0.3">
      <c r="A98" s="58">
        <v>98</v>
      </c>
      <c r="B98" s="44"/>
      <c r="C98" s="150"/>
      <c r="D98" s="150"/>
      <c r="E98" s="96"/>
      <c r="F98" s="150" t="s">
        <v>85</v>
      </c>
      <c r="G98" s="101"/>
      <c r="H98" s="168">
        <v>1770</v>
      </c>
      <c r="I98" s="168">
        <v>1617.6470588235293</v>
      </c>
      <c r="J98" s="194">
        <v>1666.6666666666667</v>
      </c>
      <c r="K98" s="194">
        <v>1666.6666666666667</v>
      </c>
      <c r="L98" s="194">
        <v>1666.6666666666667</v>
      </c>
      <c r="M98" s="194">
        <v>1666.6666666666667</v>
      </c>
      <c r="N98" s="146"/>
      <c r="O98" s="146"/>
      <c r="P98" s="146"/>
      <c r="Q98" s="146"/>
      <c r="R98" s="146"/>
      <c r="S98" s="20"/>
      <c r="T98" s="186"/>
    </row>
    <row r="99" spans="1:20" s="10" customFormat="1" ht="15" customHeight="1" x14ac:dyDescent="0.3">
      <c r="A99" s="58">
        <v>99</v>
      </c>
      <c r="B99" s="44"/>
      <c r="C99" s="150"/>
      <c r="D99" s="150"/>
      <c r="E99" s="96"/>
      <c r="F99" s="150" t="s">
        <v>67</v>
      </c>
      <c r="G99" s="101"/>
      <c r="H99" s="168">
        <v>130</v>
      </c>
      <c r="I99" s="168">
        <v>98.039215686274503</v>
      </c>
      <c r="J99" s="194">
        <v>49.019607843137251</v>
      </c>
      <c r="K99" s="194">
        <v>0</v>
      </c>
      <c r="L99" s="194">
        <v>0</v>
      </c>
      <c r="M99" s="194">
        <v>0</v>
      </c>
      <c r="N99" s="146"/>
      <c r="O99" s="146"/>
      <c r="P99" s="146"/>
      <c r="Q99" s="146"/>
      <c r="R99" s="146"/>
      <c r="S99" s="20"/>
      <c r="T99" s="186"/>
    </row>
    <row r="100" spans="1:20" s="10" customFormat="1" ht="15" customHeight="1" thickBot="1" x14ac:dyDescent="0.35">
      <c r="A100" s="58">
        <v>100</v>
      </c>
      <c r="B100" s="44"/>
      <c r="C100" s="150"/>
      <c r="D100" s="150"/>
      <c r="E100" s="96"/>
      <c r="F100" s="150" t="s">
        <v>177</v>
      </c>
      <c r="G100" s="101"/>
      <c r="H100" s="168">
        <v>920</v>
      </c>
      <c r="I100" s="168">
        <v>504.9019607843137</v>
      </c>
      <c r="J100" s="194">
        <v>1173.5294117647059</v>
      </c>
      <c r="K100" s="194">
        <v>995.0980392156863</v>
      </c>
      <c r="L100" s="194">
        <v>985.2941176470589</v>
      </c>
      <c r="M100" s="194">
        <v>534.31372549019602</v>
      </c>
      <c r="N100" s="146"/>
      <c r="O100" s="146"/>
      <c r="P100" s="146"/>
      <c r="Q100" s="146"/>
      <c r="R100" s="146"/>
      <c r="S100" s="20"/>
      <c r="T100" s="186"/>
    </row>
    <row r="101" spans="1:20" ht="15" customHeight="1" thickBot="1" x14ac:dyDescent="0.35">
      <c r="A101" s="58">
        <v>101</v>
      </c>
      <c r="B101" s="44"/>
      <c r="C101" s="150"/>
      <c r="D101" s="150"/>
      <c r="E101" s="96" t="s">
        <v>238</v>
      </c>
      <c r="F101" s="150"/>
      <c r="G101" s="101"/>
      <c r="H101" s="169">
        <f t="shared" ref="H101:M101" si="22">SUM(H94:H100)</f>
        <v>8045</v>
      </c>
      <c r="I101" s="169">
        <f t="shared" si="22"/>
        <v>10776.470588235294</v>
      </c>
      <c r="J101" s="169">
        <f t="shared" si="22"/>
        <v>10489.215686274512</v>
      </c>
      <c r="K101" s="169">
        <f t="shared" si="22"/>
        <v>12843.137254901962</v>
      </c>
      <c r="L101" s="169">
        <f t="shared" si="22"/>
        <v>12465.686274509804</v>
      </c>
      <c r="M101" s="169">
        <f t="shared" si="22"/>
        <v>9171.568627450979</v>
      </c>
      <c r="N101" s="146"/>
      <c r="O101" s="146"/>
      <c r="P101" s="146"/>
      <c r="Q101" s="146"/>
      <c r="R101" s="146"/>
      <c r="S101" s="20"/>
      <c r="T101" s="186" t="s">
        <v>254</v>
      </c>
    </row>
    <row r="102" spans="1:20" s="61" customFormat="1" ht="15" customHeight="1" thickBot="1" x14ac:dyDescent="0.35">
      <c r="A102" s="58">
        <v>102</v>
      </c>
      <c r="B102" s="44"/>
      <c r="C102" s="150"/>
      <c r="D102" s="100" t="s">
        <v>4</v>
      </c>
      <c r="E102" s="101"/>
      <c r="F102" s="150" t="s">
        <v>189</v>
      </c>
      <c r="G102" s="101"/>
      <c r="H102" s="168">
        <v>200</v>
      </c>
      <c r="I102" s="194">
        <v>200</v>
      </c>
      <c r="J102" s="194">
        <v>200</v>
      </c>
      <c r="K102" s="194">
        <v>200</v>
      </c>
      <c r="L102" s="194">
        <v>200</v>
      </c>
      <c r="M102" s="194">
        <v>200</v>
      </c>
      <c r="N102" s="146"/>
      <c r="O102" s="146"/>
      <c r="P102" s="146"/>
      <c r="Q102" s="146"/>
      <c r="R102" s="146"/>
      <c r="S102" s="20"/>
      <c r="T102" s="186"/>
    </row>
    <row r="103" spans="1:20" s="61" customFormat="1" ht="15" customHeight="1" thickBot="1" x14ac:dyDescent="0.35">
      <c r="A103" s="58">
        <v>103</v>
      </c>
      <c r="B103" s="44"/>
      <c r="C103" s="150"/>
      <c r="D103" s="150"/>
      <c r="E103" s="96" t="s">
        <v>239</v>
      </c>
      <c r="F103" s="96"/>
      <c r="G103" s="101"/>
      <c r="H103" s="169">
        <f t="shared" ref="H103:M103" si="23">H101-H102</f>
        <v>7845</v>
      </c>
      <c r="I103" s="169">
        <f t="shared" si="23"/>
        <v>10576.470588235294</v>
      </c>
      <c r="J103" s="169">
        <f t="shared" si="23"/>
        <v>10289.215686274512</v>
      </c>
      <c r="K103" s="169">
        <f t="shared" si="23"/>
        <v>12643.137254901962</v>
      </c>
      <c r="L103" s="169">
        <f t="shared" si="23"/>
        <v>12265.686274509804</v>
      </c>
      <c r="M103" s="169">
        <f t="shared" si="23"/>
        <v>8971.568627450979</v>
      </c>
      <c r="N103" s="146"/>
      <c r="O103" s="146"/>
      <c r="P103" s="146"/>
      <c r="Q103" s="146"/>
      <c r="R103" s="146"/>
      <c r="S103" s="20"/>
      <c r="T103" s="186"/>
    </row>
    <row r="104" spans="1:20" s="199" customFormat="1" ht="15" customHeight="1" x14ac:dyDescent="0.3">
      <c r="A104" s="58">
        <v>104</v>
      </c>
      <c r="B104" s="44"/>
      <c r="C104" s="198"/>
      <c r="D104" s="198"/>
      <c r="E104" s="96"/>
      <c r="F104" s="96"/>
      <c r="G104" s="101"/>
      <c r="H104" s="125"/>
      <c r="I104" s="125"/>
      <c r="J104" s="125"/>
      <c r="K104" s="125"/>
      <c r="L104" s="125"/>
      <c r="M104" s="125"/>
      <c r="N104" s="101"/>
      <c r="O104" s="101"/>
      <c r="P104" s="101"/>
      <c r="Q104" s="101"/>
      <c r="R104" s="101"/>
      <c r="S104" s="20"/>
      <c r="T104" s="186"/>
    </row>
    <row r="105" spans="1:20" s="199" customFormat="1" ht="30" customHeight="1" x14ac:dyDescent="0.3">
      <c r="A105" s="58">
        <v>105</v>
      </c>
      <c r="B105" s="87"/>
      <c r="C105" s="101"/>
      <c r="D105" s="101"/>
      <c r="E105" s="101"/>
      <c r="F105" s="200"/>
      <c r="G105" s="201"/>
      <c r="H105" s="202" t="s">
        <v>82</v>
      </c>
      <c r="I105" s="202" t="s">
        <v>165</v>
      </c>
      <c r="J105" s="202" t="s">
        <v>166</v>
      </c>
      <c r="K105" s="202" t="s">
        <v>167</v>
      </c>
      <c r="L105" s="202" t="s">
        <v>168</v>
      </c>
      <c r="M105" s="202" t="s">
        <v>169</v>
      </c>
      <c r="N105" s="27"/>
      <c r="O105" s="146"/>
      <c r="P105" s="146"/>
      <c r="Q105" s="146"/>
      <c r="R105" s="146"/>
      <c r="S105" s="20"/>
      <c r="T105" s="186"/>
    </row>
    <row r="106" spans="1:20" s="199" customFormat="1" ht="15" customHeight="1" x14ac:dyDescent="0.3">
      <c r="A106" s="58">
        <v>106</v>
      </c>
      <c r="B106" s="87"/>
      <c r="C106" s="101"/>
      <c r="D106" s="101"/>
      <c r="E106" s="101"/>
      <c r="F106" s="101"/>
      <c r="G106" s="203" t="str">
        <f>IF(ISNUMBER(CoverSheet!$C$12),"for year ended","")</f>
        <v>for year ended</v>
      </c>
      <c r="H106" s="130">
        <f>IF(ISNUMBER(CoverSheet!$C$12),DATE(YEAR(CoverSheet!$C$12),MONTH(CoverSheet!$C$12),DAY(CoverSheet!$C$12))-1,"")</f>
        <v>43921</v>
      </c>
      <c r="I106" s="130">
        <f>IF(ISNUMBER(CoverSheet!$C$12),DATE(YEAR(CoverSheet!$C$12)+1,MONTH(CoverSheet!$C$12),DAY(CoverSheet!$C$12))-1,"")</f>
        <v>44286</v>
      </c>
      <c r="J106" s="130">
        <f>IF(ISNUMBER(CoverSheet!$C$12),DATE(YEAR(CoverSheet!$C$12)+2,MONTH(CoverSheet!$C$12),DAY(CoverSheet!$C$12))-1,"")</f>
        <v>44651</v>
      </c>
      <c r="K106" s="130">
        <f>IF(ISNUMBER(CoverSheet!$C$12),DATE(YEAR(CoverSheet!$C$12)+3,MONTH(CoverSheet!$C$12),DAY(CoverSheet!$C$12))-1,"")</f>
        <v>45016</v>
      </c>
      <c r="L106" s="130">
        <f>IF(ISNUMBER(CoverSheet!$C$12),DATE(YEAR(CoverSheet!$C$12)+4,MONTH(CoverSheet!$C$12),DAY(CoverSheet!$C$12))-1,"")</f>
        <v>45382</v>
      </c>
      <c r="M106" s="130">
        <f>IF(ISNUMBER(CoverSheet!$C$12),DATE(YEAR(CoverSheet!$C$12)+5,MONTH(CoverSheet!$C$12),DAY(CoverSheet!$C$12))-1,"")</f>
        <v>45747</v>
      </c>
      <c r="N106" s="27"/>
      <c r="O106" s="146"/>
      <c r="P106" s="146"/>
      <c r="Q106" s="146"/>
      <c r="R106" s="146"/>
      <c r="S106" s="20"/>
      <c r="T106" s="186"/>
    </row>
    <row r="107" spans="1:20" s="17" customFormat="1" ht="30" customHeight="1" x14ac:dyDescent="0.35">
      <c r="A107" s="58">
        <v>107</v>
      </c>
      <c r="B107" s="44"/>
      <c r="C107" s="89" t="s">
        <v>307</v>
      </c>
      <c r="D107" s="101"/>
      <c r="E107" s="96"/>
      <c r="F107" s="101"/>
      <c r="G107" s="101"/>
      <c r="H107" s="154"/>
      <c r="I107" s="154"/>
      <c r="J107" s="154"/>
      <c r="K107" s="154"/>
      <c r="L107" s="154"/>
      <c r="M107" s="154"/>
      <c r="N107" s="27"/>
      <c r="O107" s="27"/>
      <c r="P107" s="27"/>
      <c r="Q107" s="27"/>
      <c r="R107" s="27"/>
      <c r="S107" s="20"/>
      <c r="T107" s="186"/>
    </row>
    <row r="108" spans="1:20" s="17" customFormat="1" x14ac:dyDescent="0.3">
      <c r="A108" s="58">
        <v>108</v>
      </c>
      <c r="B108" s="44"/>
      <c r="C108" s="150"/>
      <c r="D108" s="150"/>
      <c r="E108" s="101"/>
      <c r="F108" s="109" t="s">
        <v>219</v>
      </c>
      <c r="G108" s="101"/>
      <c r="H108" s="204" t="s">
        <v>184</v>
      </c>
      <c r="I108" s="101"/>
      <c r="J108" s="101"/>
      <c r="K108" s="101"/>
      <c r="L108" s="101"/>
      <c r="M108" s="101"/>
      <c r="N108" s="146"/>
      <c r="O108" s="146"/>
      <c r="P108" s="146"/>
      <c r="Q108" s="146"/>
      <c r="R108" s="146"/>
      <c r="S108" s="20"/>
      <c r="T108" s="186"/>
    </row>
    <row r="109" spans="1:20" s="17" customFormat="1" ht="15" customHeight="1" x14ac:dyDescent="0.3">
      <c r="A109" s="58">
        <v>109</v>
      </c>
      <c r="B109" s="44"/>
      <c r="C109" s="150"/>
      <c r="D109" s="150"/>
      <c r="E109" s="101"/>
      <c r="F109" s="183" t="s">
        <v>368</v>
      </c>
      <c r="G109" s="101"/>
      <c r="H109" s="168">
        <v>350</v>
      </c>
      <c r="I109" s="168">
        <v>607.84313725490188</v>
      </c>
      <c r="J109" s="194">
        <v>490.1960784313726</v>
      </c>
      <c r="K109" s="194">
        <v>490.1960784313726</v>
      </c>
      <c r="L109" s="194">
        <v>490.1960784313726</v>
      </c>
      <c r="M109" s="194">
        <v>490.1960784313726</v>
      </c>
      <c r="N109" s="146"/>
      <c r="O109" s="146"/>
      <c r="P109" s="146"/>
      <c r="Q109" s="146"/>
      <c r="R109" s="146"/>
      <c r="S109" s="20"/>
      <c r="T109" s="186"/>
    </row>
    <row r="110" spans="1:20" s="17" customFormat="1" ht="15" customHeight="1" x14ac:dyDescent="0.3">
      <c r="A110" s="58">
        <v>110</v>
      </c>
      <c r="B110" s="44"/>
      <c r="C110" s="150"/>
      <c r="D110" s="150"/>
      <c r="E110" s="101"/>
      <c r="F110" s="183" t="s">
        <v>93</v>
      </c>
      <c r="G110" s="101"/>
      <c r="H110" s="168"/>
      <c r="I110" s="168"/>
      <c r="J110" s="168"/>
      <c r="K110" s="168"/>
      <c r="L110" s="168"/>
      <c r="M110" s="168"/>
      <c r="N110" s="146"/>
      <c r="O110" s="146"/>
      <c r="P110" s="146"/>
      <c r="Q110" s="146"/>
      <c r="R110" s="146"/>
      <c r="S110" s="20"/>
      <c r="T110" s="186"/>
    </row>
    <row r="111" spans="1:20" s="17" customFormat="1" ht="15" customHeight="1" x14ac:dyDescent="0.3">
      <c r="A111" s="58">
        <v>111</v>
      </c>
      <c r="B111" s="44"/>
      <c r="C111" s="150"/>
      <c r="D111" s="150"/>
      <c r="E111" s="101"/>
      <c r="F111" s="183" t="s">
        <v>93</v>
      </c>
      <c r="G111" s="101"/>
      <c r="H111" s="168"/>
      <c r="I111" s="168"/>
      <c r="J111" s="168"/>
      <c r="K111" s="168"/>
      <c r="L111" s="168"/>
      <c r="M111" s="168"/>
      <c r="N111" s="146"/>
      <c r="O111" s="146"/>
      <c r="P111" s="146"/>
      <c r="Q111" s="146"/>
      <c r="R111" s="146"/>
      <c r="S111" s="20"/>
      <c r="T111" s="186"/>
    </row>
    <row r="112" spans="1:20" s="17" customFormat="1" ht="15" customHeight="1" x14ac:dyDescent="0.3">
      <c r="A112" s="58">
        <v>112</v>
      </c>
      <c r="B112" s="44"/>
      <c r="C112" s="150"/>
      <c r="D112" s="150"/>
      <c r="E112" s="101"/>
      <c r="F112" s="183" t="s">
        <v>93</v>
      </c>
      <c r="G112" s="101"/>
      <c r="H112" s="168"/>
      <c r="I112" s="168"/>
      <c r="J112" s="168"/>
      <c r="K112" s="168"/>
      <c r="L112" s="168"/>
      <c r="M112" s="168"/>
      <c r="N112" s="146"/>
      <c r="O112" s="146"/>
      <c r="P112" s="146"/>
      <c r="Q112" s="146"/>
      <c r="R112" s="146"/>
      <c r="S112" s="20"/>
      <c r="T112" s="186"/>
    </row>
    <row r="113" spans="1:20" s="17" customFormat="1" ht="15" customHeight="1" x14ac:dyDescent="0.3">
      <c r="A113" s="58">
        <v>113</v>
      </c>
      <c r="B113" s="44"/>
      <c r="C113" s="150"/>
      <c r="D113" s="150"/>
      <c r="E113" s="101"/>
      <c r="F113" s="183" t="s">
        <v>93</v>
      </c>
      <c r="G113" s="101"/>
      <c r="H113" s="168"/>
      <c r="I113" s="168"/>
      <c r="J113" s="168"/>
      <c r="K113" s="168"/>
      <c r="L113" s="168"/>
      <c r="M113" s="168"/>
      <c r="N113" s="146"/>
      <c r="O113" s="146"/>
      <c r="P113" s="146"/>
      <c r="Q113" s="146"/>
      <c r="R113" s="146"/>
      <c r="S113" s="20"/>
      <c r="T113" s="186"/>
    </row>
    <row r="114" spans="1:20" s="14" customFormat="1" ht="15" customHeight="1" x14ac:dyDescent="0.3">
      <c r="A114" s="58">
        <v>114</v>
      </c>
      <c r="B114" s="44"/>
      <c r="C114" s="150"/>
      <c r="D114" s="150"/>
      <c r="E114" s="104"/>
      <c r="F114" s="86" t="s">
        <v>92</v>
      </c>
      <c r="G114" s="104"/>
      <c r="H114" s="116"/>
      <c r="I114" s="116"/>
      <c r="J114" s="114"/>
      <c r="K114" s="114"/>
      <c r="L114" s="114"/>
      <c r="M114" s="116"/>
      <c r="N114" s="146"/>
      <c r="O114" s="149"/>
      <c r="P114" s="149"/>
      <c r="Q114" s="146"/>
      <c r="R114" s="146"/>
      <c r="S114" s="20"/>
      <c r="T114" s="186"/>
    </row>
    <row r="115" spans="1:20" s="17" customFormat="1" ht="15" customHeight="1" thickBot="1" x14ac:dyDescent="0.35">
      <c r="A115" s="58">
        <v>115</v>
      </c>
      <c r="B115" s="44"/>
      <c r="C115" s="150"/>
      <c r="D115" s="150"/>
      <c r="E115" s="101"/>
      <c r="F115" s="196" t="s">
        <v>279</v>
      </c>
      <c r="G115" s="101"/>
      <c r="H115" s="168"/>
      <c r="I115" s="168"/>
      <c r="J115" s="168"/>
      <c r="K115" s="168"/>
      <c r="L115" s="168"/>
      <c r="M115" s="168"/>
      <c r="N115" s="146"/>
      <c r="O115" s="146"/>
      <c r="P115" s="146"/>
      <c r="Q115" s="146"/>
      <c r="R115" s="146"/>
      <c r="S115" s="20"/>
      <c r="T115" s="186"/>
    </row>
    <row r="116" spans="1:20" s="17" customFormat="1" ht="15" customHeight="1" thickBot="1" x14ac:dyDescent="0.35">
      <c r="A116" s="58">
        <v>116</v>
      </c>
      <c r="B116" s="44"/>
      <c r="C116" s="150"/>
      <c r="D116" s="100"/>
      <c r="E116" s="96" t="s">
        <v>228</v>
      </c>
      <c r="F116" s="150"/>
      <c r="G116" s="101"/>
      <c r="H116" s="169">
        <f t="shared" ref="H116:M116" si="24">SUM(H109:H113,H115)</f>
        <v>350</v>
      </c>
      <c r="I116" s="169">
        <f t="shared" si="24"/>
        <v>607.84313725490188</v>
      </c>
      <c r="J116" s="169">
        <f t="shared" si="24"/>
        <v>490.1960784313726</v>
      </c>
      <c r="K116" s="169">
        <f t="shared" si="24"/>
        <v>490.1960784313726</v>
      </c>
      <c r="L116" s="169">
        <f t="shared" si="24"/>
        <v>490.1960784313726</v>
      </c>
      <c r="M116" s="169">
        <f t="shared" si="24"/>
        <v>490.1960784313726</v>
      </c>
      <c r="N116" s="146"/>
      <c r="O116" s="146"/>
      <c r="P116" s="146"/>
      <c r="Q116" s="146"/>
      <c r="R116" s="146"/>
      <c r="S116" s="20"/>
      <c r="T116" s="186" t="s">
        <v>255</v>
      </c>
    </row>
    <row r="117" spans="1:20" s="17" customFormat="1" ht="15" customHeight="1" thickBot="1" x14ac:dyDescent="0.35">
      <c r="A117" s="58">
        <v>117</v>
      </c>
      <c r="B117" s="44"/>
      <c r="C117" s="150"/>
      <c r="D117" s="100" t="s">
        <v>4</v>
      </c>
      <c r="E117" s="96"/>
      <c r="F117" s="196" t="s">
        <v>269</v>
      </c>
      <c r="G117" s="101"/>
      <c r="H117" s="168"/>
      <c r="I117" s="168"/>
      <c r="J117" s="168"/>
      <c r="K117" s="168"/>
      <c r="L117" s="168"/>
      <c r="M117" s="168"/>
      <c r="N117" s="146"/>
      <c r="O117" s="146"/>
      <c r="P117" s="146"/>
      <c r="Q117" s="146"/>
      <c r="R117" s="146"/>
      <c r="S117" s="20"/>
      <c r="T117" s="186"/>
    </row>
    <row r="118" spans="1:20" s="17" customFormat="1" ht="14.4" thickBot="1" x14ac:dyDescent="0.35">
      <c r="A118" s="58">
        <v>118</v>
      </c>
      <c r="B118" s="44"/>
      <c r="C118" s="150"/>
      <c r="D118" s="150"/>
      <c r="E118" s="96" t="s">
        <v>95</v>
      </c>
      <c r="F118" s="96"/>
      <c r="G118" s="101"/>
      <c r="H118" s="169">
        <f t="shared" ref="H118:M118" si="25">H116-H117</f>
        <v>350</v>
      </c>
      <c r="I118" s="169">
        <f t="shared" si="25"/>
        <v>607.84313725490188</v>
      </c>
      <c r="J118" s="169">
        <f t="shared" si="25"/>
        <v>490.1960784313726</v>
      </c>
      <c r="K118" s="169">
        <f t="shared" si="25"/>
        <v>490.1960784313726</v>
      </c>
      <c r="L118" s="169">
        <f t="shared" si="25"/>
        <v>490.1960784313726</v>
      </c>
      <c r="M118" s="169">
        <f t="shared" si="25"/>
        <v>490.1960784313726</v>
      </c>
      <c r="N118" s="146"/>
      <c r="O118" s="146"/>
      <c r="P118" s="146"/>
      <c r="Q118" s="146"/>
      <c r="R118" s="146"/>
      <c r="S118" s="20"/>
      <c r="T118" s="186"/>
    </row>
    <row r="119" spans="1:20" s="19" customFormat="1" ht="16.5" customHeight="1" x14ac:dyDescent="0.3">
      <c r="A119" s="58">
        <v>119</v>
      </c>
      <c r="B119" s="44"/>
      <c r="C119" s="150"/>
      <c r="D119" s="152"/>
      <c r="E119" s="152"/>
      <c r="F119" s="150"/>
      <c r="G119" s="104"/>
      <c r="H119" s="97"/>
      <c r="I119" s="97"/>
      <c r="J119" s="101"/>
      <c r="K119" s="101"/>
      <c r="L119" s="101"/>
      <c r="M119" s="97"/>
      <c r="N119" s="146"/>
      <c r="O119" s="149"/>
      <c r="P119" s="149"/>
      <c r="Q119" s="146"/>
      <c r="R119" s="146"/>
      <c r="S119" s="20"/>
      <c r="T119" s="186"/>
    </row>
    <row r="120" spans="1:20" s="199" customFormat="1" ht="30" customHeight="1" x14ac:dyDescent="0.3">
      <c r="A120" s="58">
        <v>120</v>
      </c>
      <c r="B120" s="87"/>
      <c r="C120" s="101"/>
      <c r="D120" s="101"/>
      <c r="E120" s="101"/>
      <c r="F120" s="101"/>
      <c r="G120" s="201"/>
      <c r="H120" s="202" t="s">
        <v>82</v>
      </c>
      <c r="I120" s="202" t="s">
        <v>165</v>
      </c>
      <c r="J120" s="202" t="s">
        <v>166</v>
      </c>
      <c r="K120" s="202" t="s">
        <v>167</v>
      </c>
      <c r="L120" s="202" t="s">
        <v>168</v>
      </c>
      <c r="M120" s="202" t="s">
        <v>169</v>
      </c>
      <c r="N120" s="27"/>
      <c r="O120" s="146"/>
      <c r="P120" s="146"/>
      <c r="Q120" s="146"/>
      <c r="R120" s="146"/>
      <c r="S120" s="20"/>
      <c r="T120" s="186"/>
    </row>
    <row r="121" spans="1:20" s="199" customFormat="1" ht="15" customHeight="1" x14ac:dyDescent="0.3">
      <c r="A121" s="58">
        <v>121</v>
      </c>
      <c r="B121" s="87"/>
      <c r="C121" s="101"/>
      <c r="D121" s="101"/>
      <c r="E121" s="101"/>
      <c r="F121" s="101"/>
      <c r="G121" s="203" t="str">
        <f>IF(ISNUMBER(CoverSheet!$C$12),"for year ended","")</f>
        <v>for year ended</v>
      </c>
      <c r="H121" s="130">
        <f>IF(ISNUMBER(CoverSheet!$C$12),DATE(YEAR(CoverSheet!$C$12),MONTH(CoverSheet!$C$12),DAY(CoverSheet!$C$12))-1,"")</f>
        <v>43921</v>
      </c>
      <c r="I121" s="130">
        <f>IF(ISNUMBER(CoverSheet!$C$12),DATE(YEAR(CoverSheet!$C$12)+1,MONTH(CoverSheet!$C$12),DAY(CoverSheet!$C$12))-1,"")</f>
        <v>44286</v>
      </c>
      <c r="J121" s="130">
        <f>IF(ISNUMBER(CoverSheet!$C$12),DATE(YEAR(CoverSheet!$C$12)+2,MONTH(CoverSheet!$C$12),DAY(CoverSheet!$C$12))-1,"")</f>
        <v>44651</v>
      </c>
      <c r="K121" s="130">
        <f>IF(ISNUMBER(CoverSheet!$C$12),DATE(YEAR(CoverSheet!$C$12)+3,MONTH(CoverSheet!$C$12),DAY(CoverSheet!$C$12))-1,"")</f>
        <v>45016</v>
      </c>
      <c r="L121" s="130">
        <f>IF(ISNUMBER(CoverSheet!$C$12),DATE(YEAR(CoverSheet!$C$12)+4,MONTH(CoverSheet!$C$12),DAY(CoverSheet!$C$12))-1,"")</f>
        <v>45382</v>
      </c>
      <c r="M121" s="130">
        <f>IF(ISNUMBER(CoverSheet!$C$12),DATE(YEAR(CoverSheet!$C$12)+5,MONTH(CoverSheet!$C$12),DAY(CoverSheet!$C$12))-1,"")</f>
        <v>45747</v>
      </c>
      <c r="N121" s="27"/>
      <c r="O121" s="146"/>
      <c r="P121" s="146"/>
      <c r="Q121" s="146"/>
      <c r="R121" s="146"/>
      <c r="S121" s="20"/>
      <c r="T121" s="186"/>
    </row>
    <row r="122" spans="1:20" s="57" customFormat="1" ht="30" customHeight="1" x14ac:dyDescent="0.35">
      <c r="A122" s="58">
        <v>122</v>
      </c>
      <c r="B122" s="44"/>
      <c r="C122" s="89" t="s">
        <v>308</v>
      </c>
      <c r="D122" s="101"/>
      <c r="E122" s="96"/>
      <c r="F122" s="101"/>
      <c r="G122" s="101"/>
      <c r="H122" s="154"/>
      <c r="I122" s="154"/>
      <c r="J122" s="154"/>
      <c r="K122" s="154"/>
      <c r="L122" s="154"/>
      <c r="M122" s="154"/>
      <c r="N122" s="27"/>
      <c r="O122" s="27"/>
      <c r="P122" s="27"/>
      <c r="Q122" s="27"/>
      <c r="R122" s="27"/>
      <c r="S122" s="20"/>
      <c r="T122" s="186"/>
    </row>
    <row r="123" spans="1:20" s="17" customFormat="1" ht="15" customHeight="1" x14ac:dyDescent="0.3">
      <c r="A123" s="58">
        <v>123</v>
      </c>
      <c r="B123" s="44"/>
      <c r="C123" s="150"/>
      <c r="D123" s="150"/>
      <c r="E123" s="101"/>
      <c r="F123" s="109" t="s">
        <v>219</v>
      </c>
      <c r="G123" s="101"/>
      <c r="H123" s="204" t="s">
        <v>184</v>
      </c>
      <c r="I123" s="101"/>
      <c r="J123" s="101"/>
      <c r="K123" s="101"/>
      <c r="L123" s="101"/>
      <c r="M123" s="101"/>
      <c r="N123" s="146"/>
      <c r="O123" s="146"/>
      <c r="P123" s="146"/>
      <c r="Q123" s="146"/>
      <c r="R123" s="146"/>
      <c r="S123" s="20"/>
      <c r="T123" s="186"/>
    </row>
    <row r="124" spans="1:20" s="17" customFormat="1" ht="15" customHeight="1" x14ac:dyDescent="0.3">
      <c r="A124" s="58">
        <v>124</v>
      </c>
      <c r="B124" s="44"/>
      <c r="C124" s="150"/>
      <c r="D124" s="150"/>
      <c r="E124" s="101"/>
      <c r="F124" s="183" t="s">
        <v>369</v>
      </c>
      <c r="G124" s="101"/>
      <c r="H124" s="168">
        <v>120</v>
      </c>
      <c r="I124" s="168">
        <v>98.039215686274503</v>
      </c>
      <c r="J124" s="194">
        <v>98.039215686274503</v>
      </c>
      <c r="K124" s="194">
        <v>98.039215686274503</v>
      </c>
      <c r="L124" s="194">
        <v>98.039215686274503</v>
      </c>
      <c r="M124" s="194">
        <v>98.039215686274503</v>
      </c>
      <c r="N124" s="146"/>
      <c r="O124" s="146"/>
      <c r="P124" s="146"/>
      <c r="Q124" s="146"/>
      <c r="R124" s="146"/>
      <c r="S124" s="20"/>
      <c r="T124" s="186"/>
    </row>
    <row r="125" spans="1:20" s="17" customFormat="1" ht="15" customHeight="1" x14ac:dyDescent="0.3">
      <c r="A125" s="58">
        <v>125</v>
      </c>
      <c r="B125" s="44"/>
      <c r="C125" s="150"/>
      <c r="D125" s="150"/>
      <c r="E125" s="101"/>
      <c r="F125" s="183" t="s">
        <v>370</v>
      </c>
      <c r="G125" s="101"/>
      <c r="H125" s="168">
        <v>100</v>
      </c>
      <c r="I125" s="168">
        <v>98.039215686274503</v>
      </c>
      <c r="J125" s="194">
        <v>98.039215686274503</v>
      </c>
      <c r="K125" s="194">
        <v>98.039215686274503</v>
      </c>
      <c r="L125" s="194">
        <v>98.039215686274503</v>
      </c>
      <c r="M125" s="194">
        <v>98.039215686274503</v>
      </c>
      <c r="N125" s="146"/>
      <c r="O125" s="146"/>
      <c r="P125" s="146"/>
      <c r="Q125" s="146"/>
      <c r="R125" s="146"/>
      <c r="S125" s="20"/>
      <c r="T125" s="186"/>
    </row>
    <row r="126" spans="1:20" s="17" customFormat="1" ht="15" customHeight="1" x14ac:dyDescent="0.3">
      <c r="A126" s="58">
        <v>126</v>
      </c>
      <c r="B126" s="44"/>
      <c r="C126" s="150"/>
      <c r="D126" s="150"/>
      <c r="E126" s="101"/>
      <c r="F126" s="183" t="s">
        <v>372</v>
      </c>
      <c r="G126" s="101"/>
      <c r="H126" s="168">
        <v>300</v>
      </c>
      <c r="I126" s="168">
        <v>98.039215686274503</v>
      </c>
      <c r="J126" s="194">
        <v>98.039215686274503</v>
      </c>
      <c r="K126" s="194">
        <v>98.039215686274503</v>
      </c>
      <c r="L126" s="194">
        <v>98.039215686274503</v>
      </c>
      <c r="M126" s="194">
        <v>98.039215686274503</v>
      </c>
      <c r="N126" s="146"/>
      <c r="O126" s="146"/>
      <c r="P126" s="146"/>
      <c r="Q126" s="146"/>
      <c r="R126" s="146"/>
      <c r="S126" s="20"/>
      <c r="T126" s="186"/>
    </row>
    <row r="127" spans="1:20" s="266" customFormat="1" ht="15" customHeight="1" x14ac:dyDescent="0.3">
      <c r="A127" s="58"/>
      <c r="B127" s="44"/>
      <c r="C127" s="265"/>
      <c r="D127" s="265"/>
      <c r="E127" s="101"/>
      <c r="F127" s="183" t="s">
        <v>374</v>
      </c>
      <c r="G127" s="101"/>
      <c r="H127" s="194"/>
      <c r="I127" s="194">
        <v>78.431372549019613</v>
      </c>
      <c r="J127" s="194"/>
      <c r="K127" s="194"/>
      <c r="L127" s="194"/>
      <c r="M127" s="194"/>
      <c r="N127" s="146"/>
      <c r="O127" s="146"/>
      <c r="P127" s="146"/>
      <c r="Q127" s="146"/>
      <c r="R127" s="146"/>
      <c r="S127" s="20"/>
      <c r="T127" s="186"/>
    </row>
    <row r="128" spans="1:20" s="17" customFormat="1" ht="15" customHeight="1" x14ac:dyDescent="0.3">
      <c r="A128" s="58">
        <v>127</v>
      </c>
      <c r="B128" s="44"/>
      <c r="C128" s="150"/>
      <c r="D128" s="150"/>
      <c r="E128" s="101"/>
      <c r="F128" s="183" t="s">
        <v>373</v>
      </c>
      <c r="G128" s="101"/>
      <c r="H128" s="168"/>
      <c r="I128" s="168">
        <v>147.05882352941177</v>
      </c>
      <c r="J128" s="168"/>
      <c r="K128" s="168"/>
      <c r="L128" s="168"/>
      <c r="M128" s="168"/>
      <c r="N128" s="146"/>
      <c r="O128" s="146"/>
      <c r="P128" s="146"/>
      <c r="Q128" s="146"/>
      <c r="R128" s="146"/>
      <c r="S128" s="20"/>
      <c r="T128" s="186"/>
    </row>
    <row r="129" spans="1:20" s="17" customFormat="1" ht="15" customHeight="1" x14ac:dyDescent="0.3">
      <c r="A129" s="58">
        <v>128</v>
      </c>
      <c r="B129" s="44"/>
      <c r="C129" s="150"/>
      <c r="D129" s="150"/>
      <c r="E129" s="101"/>
      <c r="F129" s="183" t="s">
        <v>371</v>
      </c>
      <c r="G129" s="101"/>
      <c r="H129" s="168">
        <v>50</v>
      </c>
      <c r="I129" s="168">
        <v>49.019607843137251</v>
      </c>
      <c r="J129" s="194">
        <v>98.039215686274503</v>
      </c>
      <c r="K129" s="194">
        <v>98.039215686274503</v>
      </c>
      <c r="L129" s="194">
        <v>98.039215686274503</v>
      </c>
      <c r="M129" s="194">
        <v>98.039215686274503</v>
      </c>
      <c r="N129" s="146"/>
      <c r="O129" s="146"/>
      <c r="P129" s="146"/>
      <c r="Q129" s="146"/>
      <c r="R129" s="146"/>
      <c r="S129" s="20"/>
      <c r="T129" s="186"/>
    </row>
    <row r="130" spans="1:20" s="14" customFormat="1" ht="15" customHeight="1" x14ac:dyDescent="0.3">
      <c r="A130" s="58">
        <v>129</v>
      </c>
      <c r="B130" s="44"/>
      <c r="C130" s="150"/>
      <c r="D130" s="150"/>
      <c r="E130" s="104"/>
      <c r="F130" s="86" t="s">
        <v>92</v>
      </c>
      <c r="G130" s="104"/>
      <c r="H130" s="116">
        <v>0</v>
      </c>
      <c r="I130" s="116"/>
      <c r="J130" s="114"/>
      <c r="K130" s="114"/>
      <c r="L130" s="114"/>
      <c r="M130" s="116"/>
      <c r="N130" s="146"/>
      <c r="O130" s="149"/>
      <c r="P130" s="149"/>
      <c r="Q130" s="146"/>
      <c r="R130" s="146"/>
      <c r="S130" s="20"/>
      <c r="T130" s="186"/>
    </row>
    <row r="131" spans="1:20" s="17" customFormat="1" ht="15" customHeight="1" thickBot="1" x14ac:dyDescent="0.35">
      <c r="A131" s="58">
        <v>130</v>
      </c>
      <c r="B131" s="44"/>
      <c r="C131" s="150"/>
      <c r="D131" s="150"/>
      <c r="E131" s="101"/>
      <c r="F131" s="196" t="s">
        <v>280</v>
      </c>
      <c r="G131" s="101"/>
      <c r="H131" s="168">
        <v>56</v>
      </c>
      <c r="I131" s="168"/>
      <c r="J131" s="168">
        <v>35.294117647058826</v>
      </c>
      <c r="K131" s="168">
        <v>129.41176470588235</v>
      </c>
      <c r="L131" s="168">
        <v>125.49019607843137</v>
      </c>
      <c r="M131" s="168">
        <v>125.49019607843137</v>
      </c>
      <c r="N131" s="146"/>
      <c r="O131" s="146"/>
      <c r="P131" s="146"/>
      <c r="Q131" s="146"/>
      <c r="R131" s="146"/>
      <c r="S131" s="20"/>
      <c r="T131" s="186"/>
    </row>
    <row r="132" spans="1:20" s="17" customFormat="1" ht="15" customHeight="1" thickBot="1" x14ac:dyDescent="0.35">
      <c r="A132" s="58">
        <v>131</v>
      </c>
      <c r="B132" s="44"/>
      <c r="C132" s="150"/>
      <c r="D132" s="100"/>
      <c r="E132" s="96" t="s">
        <v>229</v>
      </c>
      <c r="F132" s="150"/>
      <c r="G132" s="101"/>
      <c r="H132" s="169">
        <f t="shared" ref="H132:M132" si="26">SUM(H124:H129,H131)</f>
        <v>626</v>
      </c>
      <c r="I132" s="169">
        <f t="shared" si="26"/>
        <v>568.62745098039215</v>
      </c>
      <c r="J132" s="169">
        <f t="shared" si="26"/>
        <v>427.45098039215685</v>
      </c>
      <c r="K132" s="169">
        <f t="shared" si="26"/>
        <v>521.56862745098033</v>
      </c>
      <c r="L132" s="169">
        <f t="shared" si="26"/>
        <v>517.64705882352939</v>
      </c>
      <c r="M132" s="169">
        <f t="shared" si="26"/>
        <v>517.64705882352939</v>
      </c>
      <c r="N132" s="146"/>
      <c r="O132" s="146"/>
      <c r="P132" s="146"/>
      <c r="Q132" s="146"/>
      <c r="R132" s="146"/>
      <c r="S132" s="20"/>
      <c r="T132" s="186" t="s">
        <v>256</v>
      </c>
    </row>
    <row r="133" spans="1:20" s="61" customFormat="1" ht="15" customHeight="1" thickBot="1" x14ac:dyDescent="0.35">
      <c r="A133" s="58">
        <v>132</v>
      </c>
      <c r="B133" s="44"/>
      <c r="C133" s="150"/>
      <c r="D133" s="100" t="s">
        <v>4</v>
      </c>
      <c r="E133" s="101"/>
      <c r="F133" s="150" t="s">
        <v>190</v>
      </c>
      <c r="G133" s="101"/>
      <c r="H133" s="168"/>
      <c r="I133" s="168"/>
      <c r="J133" s="168"/>
      <c r="K133" s="168"/>
      <c r="L133" s="168"/>
      <c r="M133" s="168"/>
      <c r="N133" s="146"/>
      <c r="O133" s="146"/>
      <c r="P133" s="146"/>
      <c r="Q133" s="146"/>
      <c r="R133" s="146"/>
      <c r="S133" s="20"/>
      <c r="T133" s="186"/>
    </row>
    <row r="134" spans="1:20" s="61" customFormat="1" ht="15" customHeight="1" thickBot="1" x14ac:dyDescent="0.35">
      <c r="A134" s="58">
        <v>133</v>
      </c>
      <c r="B134" s="44"/>
      <c r="C134" s="150"/>
      <c r="D134" s="150"/>
      <c r="E134" s="96" t="s">
        <v>192</v>
      </c>
      <c r="F134" s="96"/>
      <c r="G134" s="101"/>
      <c r="H134" s="169">
        <f t="shared" ref="H134:M134" si="27">H132-H133</f>
        <v>626</v>
      </c>
      <c r="I134" s="169">
        <f t="shared" si="27"/>
        <v>568.62745098039215</v>
      </c>
      <c r="J134" s="169">
        <f t="shared" si="27"/>
        <v>427.45098039215685</v>
      </c>
      <c r="K134" s="169">
        <f t="shared" si="27"/>
        <v>521.56862745098033</v>
      </c>
      <c r="L134" s="169">
        <f t="shared" si="27"/>
        <v>517.64705882352939</v>
      </c>
      <c r="M134" s="169">
        <f t="shared" si="27"/>
        <v>517.64705882352939</v>
      </c>
      <c r="N134" s="146"/>
      <c r="O134" s="146"/>
      <c r="P134" s="146"/>
      <c r="Q134" s="146"/>
      <c r="R134" s="146"/>
      <c r="S134" s="20"/>
      <c r="T134" s="186"/>
    </row>
    <row r="135" spans="1:20" s="82" customFormat="1" ht="15" customHeight="1" x14ac:dyDescent="0.3">
      <c r="A135" s="58">
        <v>134</v>
      </c>
      <c r="B135" s="44"/>
      <c r="C135" s="150"/>
      <c r="D135" s="150"/>
      <c r="E135" s="96"/>
      <c r="F135" s="96"/>
      <c r="G135" s="104"/>
      <c r="H135" s="97"/>
      <c r="I135" s="97"/>
      <c r="J135" s="101"/>
      <c r="K135" s="101"/>
      <c r="L135" s="101"/>
      <c r="M135" s="97"/>
      <c r="N135" s="146"/>
      <c r="O135" s="146"/>
      <c r="P135" s="146"/>
      <c r="Q135" s="146"/>
      <c r="R135" s="146"/>
      <c r="S135" s="20"/>
      <c r="T135" s="186"/>
    </row>
    <row r="136" spans="1:20" s="199" customFormat="1" ht="30" customHeight="1" x14ac:dyDescent="0.3">
      <c r="A136" s="58">
        <v>135</v>
      </c>
      <c r="B136" s="87"/>
      <c r="C136" s="101"/>
      <c r="D136" s="101"/>
      <c r="E136" s="101"/>
      <c r="F136" s="101"/>
      <c r="G136" s="201"/>
      <c r="H136" s="202" t="s">
        <v>82</v>
      </c>
      <c r="I136" s="202" t="s">
        <v>165</v>
      </c>
      <c r="J136" s="202" t="s">
        <v>166</v>
      </c>
      <c r="K136" s="202" t="s">
        <v>167</v>
      </c>
      <c r="L136" s="202" t="s">
        <v>168</v>
      </c>
      <c r="M136" s="202" t="s">
        <v>169</v>
      </c>
      <c r="N136" s="27"/>
      <c r="O136" s="146"/>
      <c r="P136" s="146"/>
      <c r="Q136" s="146"/>
      <c r="R136" s="146"/>
      <c r="S136" s="20"/>
      <c r="T136" s="186"/>
    </row>
    <row r="137" spans="1:20" s="199" customFormat="1" ht="15" customHeight="1" x14ac:dyDescent="0.3">
      <c r="A137" s="58">
        <v>136</v>
      </c>
      <c r="B137" s="87"/>
      <c r="C137" s="101"/>
      <c r="D137" s="101"/>
      <c r="E137" s="101"/>
      <c r="F137" s="101"/>
      <c r="G137" s="203" t="str">
        <f>IF(ISNUMBER(CoverSheet!$C$12),"for year ended","")</f>
        <v>for year ended</v>
      </c>
      <c r="H137" s="130">
        <f>IF(ISNUMBER(CoverSheet!$C$12),DATE(YEAR(CoverSheet!$C$12),MONTH(CoverSheet!$C$12),DAY(CoverSheet!$C$12))-1,"")</f>
        <v>43921</v>
      </c>
      <c r="I137" s="130">
        <f>IF(ISNUMBER(CoverSheet!$C$12),DATE(YEAR(CoverSheet!$C$12)+1,MONTH(CoverSheet!$C$12),DAY(CoverSheet!$C$12))-1,"")</f>
        <v>44286</v>
      </c>
      <c r="J137" s="130">
        <f>IF(ISNUMBER(CoverSheet!$C$12),DATE(YEAR(CoverSheet!$C$12)+2,MONTH(CoverSheet!$C$12),DAY(CoverSheet!$C$12))-1,"")</f>
        <v>44651</v>
      </c>
      <c r="K137" s="130">
        <f>IF(ISNUMBER(CoverSheet!$C$12),DATE(YEAR(CoverSheet!$C$12)+3,MONTH(CoverSheet!$C$12),DAY(CoverSheet!$C$12))-1,"")</f>
        <v>45016</v>
      </c>
      <c r="L137" s="130">
        <f>IF(ISNUMBER(CoverSheet!$C$12),DATE(YEAR(CoverSheet!$C$12)+4,MONTH(CoverSheet!$C$12),DAY(CoverSheet!$C$12))-1,"")</f>
        <v>45382</v>
      </c>
      <c r="M137" s="130">
        <f>IF(ISNUMBER(CoverSheet!$C$12),DATE(YEAR(CoverSheet!$C$12)+5,MONTH(CoverSheet!$C$12),DAY(CoverSheet!$C$12))-1,"")</f>
        <v>45747</v>
      </c>
      <c r="N137" s="27"/>
      <c r="O137" s="146"/>
      <c r="P137" s="146"/>
      <c r="Q137" s="146"/>
      <c r="R137" s="146"/>
      <c r="S137" s="20"/>
      <c r="T137" s="186"/>
    </row>
    <row r="138" spans="1:20" s="17" customFormat="1" ht="30" customHeight="1" x14ac:dyDescent="0.35">
      <c r="A138" s="58">
        <v>137</v>
      </c>
      <c r="B138" s="44"/>
      <c r="C138" s="89" t="s">
        <v>152</v>
      </c>
      <c r="D138" s="101"/>
      <c r="E138" s="96"/>
      <c r="F138" s="101"/>
      <c r="G138" s="101"/>
      <c r="H138" s="154"/>
      <c r="I138" s="154"/>
      <c r="J138" s="154"/>
      <c r="K138" s="154"/>
      <c r="L138" s="154"/>
      <c r="M138" s="154"/>
      <c r="N138" s="27"/>
      <c r="O138" s="27"/>
      <c r="P138" s="27"/>
      <c r="Q138" s="27"/>
      <c r="R138" s="27"/>
      <c r="S138" s="20"/>
      <c r="T138" s="186"/>
    </row>
    <row r="139" spans="1:20" s="17" customFormat="1" ht="15" customHeight="1" x14ac:dyDescent="0.3">
      <c r="A139" s="58">
        <v>138</v>
      </c>
      <c r="B139" s="44"/>
      <c r="C139" s="150"/>
      <c r="D139" s="150"/>
      <c r="E139" s="101"/>
      <c r="F139" s="109" t="s">
        <v>219</v>
      </c>
      <c r="G139" s="101"/>
      <c r="H139" s="204" t="s">
        <v>184</v>
      </c>
      <c r="I139" s="101"/>
      <c r="J139" s="101"/>
      <c r="K139" s="101"/>
      <c r="L139" s="101"/>
      <c r="M139" s="101"/>
      <c r="N139" s="146"/>
      <c r="O139" s="146"/>
      <c r="P139" s="146"/>
      <c r="Q139" s="146"/>
      <c r="R139" s="146"/>
      <c r="S139" s="20"/>
      <c r="T139" s="186"/>
    </row>
    <row r="140" spans="1:20" s="17" customFormat="1" ht="15" customHeight="1" x14ac:dyDescent="0.3">
      <c r="A140" s="58">
        <v>139</v>
      </c>
      <c r="B140" s="44"/>
      <c r="C140" s="150"/>
      <c r="D140" s="150"/>
      <c r="E140" s="101"/>
      <c r="F140" s="183" t="s">
        <v>93</v>
      </c>
      <c r="G140" s="101"/>
      <c r="H140" s="168"/>
      <c r="I140" s="168"/>
      <c r="J140" s="168"/>
      <c r="K140" s="168"/>
      <c r="L140" s="168"/>
      <c r="M140" s="168"/>
      <c r="N140" s="146"/>
      <c r="O140" s="146"/>
      <c r="P140" s="146"/>
      <c r="Q140" s="146"/>
      <c r="R140" s="146"/>
      <c r="S140" s="20"/>
      <c r="T140" s="186"/>
    </row>
    <row r="141" spans="1:20" s="17" customFormat="1" ht="15" customHeight="1" x14ac:dyDescent="0.3">
      <c r="A141" s="58">
        <v>140</v>
      </c>
      <c r="B141" s="44"/>
      <c r="C141" s="150"/>
      <c r="D141" s="150"/>
      <c r="E141" s="101"/>
      <c r="F141" s="183" t="s">
        <v>93</v>
      </c>
      <c r="G141" s="101"/>
      <c r="H141" s="168"/>
      <c r="I141" s="168"/>
      <c r="J141" s="168"/>
      <c r="K141" s="168"/>
      <c r="L141" s="168"/>
      <c r="M141" s="168"/>
      <c r="N141" s="146"/>
      <c r="O141" s="146"/>
      <c r="P141" s="146"/>
      <c r="Q141" s="146"/>
      <c r="R141" s="146"/>
      <c r="S141" s="20"/>
      <c r="T141" s="186"/>
    </row>
    <row r="142" spans="1:20" s="17" customFormat="1" ht="15" customHeight="1" x14ac:dyDescent="0.3">
      <c r="A142" s="58">
        <v>141</v>
      </c>
      <c r="B142" s="44"/>
      <c r="C142" s="150"/>
      <c r="D142" s="150"/>
      <c r="E142" s="101"/>
      <c r="F142" s="183" t="s">
        <v>93</v>
      </c>
      <c r="G142" s="101"/>
      <c r="H142" s="168"/>
      <c r="I142" s="168"/>
      <c r="J142" s="168"/>
      <c r="K142" s="168"/>
      <c r="L142" s="168"/>
      <c r="M142" s="168"/>
      <c r="N142" s="146"/>
      <c r="O142" s="146"/>
      <c r="P142" s="146"/>
      <c r="Q142" s="146"/>
      <c r="R142" s="146"/>
      <c r="S142" s="20"/>
      <c r="T142" s="186"/>
    </row>
    <row r="143" spans="1:20" s="17" customFormat="1" ht="15" customHeight="1" x14ac:dyDescent="0.3">
      <c r="A143" s="58">
        <v>142</v>
      </c>
      <c r="B143" s="44"/>
      <c r="C143" s="150"/>
      <c r="D143" s="150"/>
      <c r="E143" s="101"/>
      <c r="F143" s="183" t="s">
        <v>93</v>
      </c>
      <c r="G143" s="101"/>
      <c r="H143" s="168"/>
      <c r="I143" s="168"/>
      <c r="J143" s="168"/>
      <c r="K143" s="168"/>
      <c r="L143" s="168"/>
      <c r="M143" s="168"/>
      <c r="N143" s="146"/>
      <c r="O143" s="146"/>
      <c r="P143" s="146"/>
      <c r="Q143" s="146"/>
      <c r="R143" s="146"/>
      <c r="S143" s="20"/>
      <c r="T143" s="186"/>
    </row>
    <row r="144" spans="1:20" s="17" customFormat="1" ht="15" customHeight="1" x14ac:dyDescent="0.3">
      <c r="A144" s="58">
        <v>143</v>
      </c>
      <c r="B144" s="44"/>
      <c r="C144" s="150"/>
      <c r="D144" s="150"/>
      <c r="E144" s="101"/>
      <c r="F144" s="183" t="s">
        <v>93</v>
      </c>
      <c r="G144" s="101"/>
      <c r="H144" s="168"/>
      <c r="I144" s="168"/>
      <c r="J144" s="168"/>
      <c r="K144" s="168"/>
      <c r="L144" s="168"/>
      <c r="M144" s="168"/>
      <c r="N144" s="146"/>
      <c r="O144" s="146"/>
      <c r="P144" s="146"/>
      <c r="Q144" s="146"/>
      <c r="R144" s="146"/>
      <c r="S144" s="20"/>
      <c r="T144" s="186"/>
    </row>
    <row r="145" spans="1:20" s="14" customFormat="1" ht="15" customHeight="1" x14ac:dyDescent="0.3">
      <c r="A145" s="58">
        <v>144</v>
      </c>
      <c r="B145" s="44"/>
      <c r="C145" s="150"/>
      <c r="D145" s="150"/>
      <c r="E145" s="104"/>
      <c r="F145" s="86" t="s">
        <v>92</v>
      </c>
      <c r="G145" s="104"/>
      <c r="H145" s="116"/>
      <c r="I145" s="116"/>
      <c r="J145" s="114"/>
      <c r="K145" s="114"/>
      <c r="L145" s="114"/>
      <c r="M145" s="116"/>
      <c r="N145" s="146"/>
      <c r="O145" s="149"/>
      <c r="P145" s="149"/>
      <c r="Q145" s="146"/>
      <c r="R145" s="146"/>
      <c r="S145" s="20"/>
      <c r="T145" s="186"/>
    </row>
    <row r="146" spans="1:20" s="17" customFormat="1" ht="15" customHeight="1" thickBot="1" x14ac:dyDescent="0.35">
      <c r="A146" s="58">
        <v>145</v>
      </c>
      <c r="B146" s="44"/>
      <c r="C146" s="150"/>
      <c r="D146" s="150"/>
      <c r="E146" s="101"/>
      <c r="F146" s="196" t="s">
        <v>281</v>
      </c>
      <c r="G146" s="101"/>
      <c r="H146" s="168"/>
      <c r="I146" s="168"/>
      <c r="J146" s="168"/>
      <c r="K146" s="168"/>
      <c r="L146" s="168"/>
      <c r="M146" s="168"/>
      <c r="N146" s="146"/>
      <c r="O146" s="146"/>
      <c r="P146" s="146"/>
      <c r="Q146" s="146"/>
      <c r="R146" s="146"/>
      <c r="S146" s="20"/>
      <c r="T146" s="186"/>
    </row>
    <row r="147" spans="1:20" s="17" customFormat="1" ht="15" customHeight="1" thickBot="1" x14ac:dyDescent="0.35">
      <c r="A147" s="58">
        <v>146</v>
      </c>
      <c r="B147" s="44"/>
      <c r="C147" s="150"/>
      <c r="D147" s="100"/>
      <c r="E147" s="96" t="s">
        <v>230</v>
      </c>
      <c r="F147" s="150"/>
      <c r="G147" s="101"/>
      <c r="H147" s="169">
        <f t="shared" ref="H147:M147" si="28">SUM(H140:H144,H146)</f>
        <v>0</v>
      </c>
      <c r="I147" s="169">
        <f t="shared" si="28"/>
        <v>0</v>
      </c>
      <c r="J147" s="169">
        <f t="shared" si="28"/>
        <v>0</v>
      </c>
      <c r="K147" s="169">
        <f t="shared" si="28"/>
        <v>0</v>
      </c>
      <c r="L147" s="169">
        <f t="shared" si="28"/>
        <v>0</v>
      </c>
      <c r="M147" s="169">
        <f t="shared" si="28"/>
        <v>0</v>
      </c>
      <c r="N147" s="146"/>
      <c r="O147" s="146"/>
      <c r="P147" s="146"/>
      <c r="Q147" s="146"/>
      <c r="R147" s="146"/>
      <c r="S147" s="20"/>
      <c r="T147" s="186" t="s">
        <v>257</v>
      </c>
    </row>
    <row r="148" spans="1:20" s="61" customFormat="1" ht="15" customHeight="1" thickBot="1" x14ac:dyDescent="0.35">
      <c r="A148" s="58">
        <v>147</v>
      </c>
      <c r="B148" s="44"/>
      <c r="C148" s="150"/>
      <c r="D148" s="100" t="s">
        <v>4</v>
      </c>
      <c r="E148" s="101"/>
      <c r="F148" s="150" t="s">
        <v>200</v>
      </c>
      <c r="G148" s="101"/>
      <c r="H148" s="168"/>
      <c r="I148" s="168"/>
      <c r="J148" s="168"/>
      <c r="K148" s="168"/>
      <c r="L148" s="168"/>
      <c r="M148" s="168"/>
      <c r="N148" s="146"/>
      <c r="O148" s="146"/>
      <c r="P148" s="146"/>
      <c r="Q148" s="146"/>
      <c r="R148" s="146"/>
      <c r="S148" s="20"/>
      <c r="T148" s="186"/>
    </row>
    <row r="149" spans="1:20" s="61" customFormat="1" ht="15" customHeight="1" thickBot="1" x14ac:dyDescent="0.35">
      <c r="A149" s="58">
        <v>148</v>
      </c>
      <c r="B149" s="44"/>
      <c r="C149" s="150"/>
      <c r="D149" s="150"/>
      <c r="E149" s="96" t="s">
        <v>193</v>
      </c>
      <c r="F149" s="96"/>
      <c r="G149" s="101"/>
      <c r="H149" s="169">
        <f t="shared" ref="H149:M149" si="29">H147-H148</f>
        <v>0</v>
      </c>
      <c r="I149" s="169">
        <f t="shared" si="29"/>
        <v>0</v>
      </c>
      <c r="J149" s="169">
        <f t="shared" si="29"/>
        <v>0</v>
      </c>
      <c r="K149" s="169">
        <f t="shared" si="29"/>
        <v>0</v>
      </c>
      <c r="L149" s="169">
        <f t="shared" si="29"/>
        <v>0</v>
      </c>
      <c r="M149" s="169">
        <f t="shared" si="29"/>
        <v>0</v>
      </c>
      <c r="N149" s="146"/>
      <c r="O149" s="146"/>
      <c r="P149" s="146"/>
      <c r="Q149" s="146"/>
      <c r="R149" s="146"/>
      <c r="S149" s="20"/>
      <c r="T149" s="186"/>
    </row>
    <row r="150" spans="1:20" s="82" customFormat="1" ht="15" customHeight="1" x14ac:dyDescent="0.3">
      <c r="A150" s="58">
        <v>149</v>
      </c>
      <c r="B150" s="44"/>
      <c r="C150" s="150"/>
      <c r="D150" s="150"/>
      <c r="E150" s="96"/>
      <c r="F150" s="96"/>
      <c r="G150" s="101"/>
      <c r="H150" s="125"/>
      <c r="I150" s="125"/>
      <c r="J150" s="125"/>
      <c r="K150" s="125"/>
      <c r="L150" s="125"/>
      <c r="M150" s="125"/>
      <c r="N150" s="146"/>
      <c r="O150" s="146"/>
      <c r="P150" s="146"/>
      <c r="Q150" s="146"/>
      <c r="R150" s="146"/>
      <c r="S150" s="20"/>
      <c r="T150" s="186"/>
    </row>
    <row r="151" spans="1:20" s="82" customFormat="1" ht="18.75" customHeight="1" x14ac:dyDescent="0.3">
      <c r="A151" s="58">
        <v>150</v>
      </c>
      <c r="B151" s="87"/>
      <c r="C151" s="101"/>
      <c r="D151" s="101"/>
      <c r="E151" s="101"/>
      <c r="F151" s="101"/>
      <c r="G151" s="101"/>
      <c r="H151" s="158" t="s">
        <v>82</v>
      </c>
      <c r="I151" s="158" t="s">
        <v>165</v>
      </c>
      <c r="J151" s="158" t="s">
        <v>166</v>
      </c>
      <c r="K151" s="158" t="s">
        <v>167</v>
      </c>
      <c r="L151" s="158" t="s">
        <v>168</v>
      </c>
      <c r="M151" s="158" t="s">
        <v>169</v>
      </c>
      <c r="N151" s="27"/>
      <c r="O151" s="146"/>
      <c r="P151" s="146"/>
      <c r="Q151" s="146"/>
      <c r="R151" s="146"/>
      <c r="S151" s="20"/>
      <c r="T151" s="186"/>
    </row>
    <row r="152" spans="1:20" s="17" customFormat="1" ht="30" customHeight="1" x14ac:dyDescent="0.35">
      <c r="A152" s="58">
        <v>151</v>
      </c>
      <c r="B152" s="44"/>
      <c r="C152" s="89" t="s">
        <v>153</v>
      </c>
      <c r="D152" s="101"/>
      <c r="E152" s="96"/>
      <c r="F152" s="101"/>
      <c r="G152" s="190" t="str">
        <f>IF(ISNUMBER(CoverSheet!$C$12),"for year ended","")</f>
        <v>for year ended</v>
      </c>
      <c r="H152" s="155">
        <f>IF(ISNUMBER(CoverSheet!$C$12),DATE(YEAR(CoverSheet!$C$12),MONTH(CoverSheet!$C$12),DAY(CoverSheet!$C$12))-1,"")</f>
        <v>43921</v>
      </c>
      <c r="I152" s="155">
        <f>IF(ISNUMBER(CoverSheet!$C$12),DATE(YEAR(CoverSheet!$C$12)+1,MONTH(CoverSheet!$C$12),DAY(CoverSheet!$C$12))-1,"")</f>
        <v>44286</v>
      </c>
      <c r="J152" s="155">
        <f>IF(ISNUMBER(CoverSheet!$C$12),DATE(YEAR(CoverSheet!$C$12)+2,MONTH(CoverSheet!$C$12),DAY(CoverSheet!$C$12))-1,"")</f>
        <v>44651</v>
      </c>
      <c r="K152" s="155">
        <f>IF(ISNUMBER(CoverSheet!$C$12),DATE(YEAR(CoverSheet!$C$12)+3,MONTH(CoverSheet!$C$12),DAY(CoverSheet!$C$12))-1,"")</f>
        <v>45016</v>
      </c>
      <c r="L152" s="155">
        <f>IF(ISNUMBER(CoverSheet!$C$12),DATE(YEAR(CoverSheet!$C$12)+4,MONTH(CoverSheet!$C$12),DAY(CoverSheet!$C$12))-1,"")</f>
        <v>45382</v>
      </c>
      <c r="M152" s="155">
        <f>IF(ISNUMBER(CoverSheet!$C$12),DATE(YEAR(CoverSheet!$C$12)+5,MONTH(CoverSheet!$C$12),DAY(CoverSheet!$C$12))-1,"")</f>
        <v>45747</v>
      </c>
      <c r="N152" s="27"/>
      <c r="O152" s="27"/>
      <c r="P152" s="27"/>
      <c r="Q152" s="27"/>
      <c r="R152" s="27"/>
      <c r="S152" s="20"/>
      <c r="T152" s="186"/>
    </row>
    <row r="153" spans="1:20" s="17" customFormat="1" ht="15" customHeight="1" x14ac:dyDescent="0.3">
      <c r="A153" s="58">
        <v>152</v>
      </c>
      <c r="B153" s="44"/>
      <c r="C153" s="150"/>
      <c r="D153" s="150"/>
      <c r="E153" s="101"/>
      <c r="F153" s="109" t="s">
        <v>219</v>
      </c>
      <c r="G153" s="101"/>
      <c r="H153" s="131" t="s">
        <v>184</v>
      </c>
      <c r="I153" s="101"/>
      <c r="J153" s="101"/>
      <c r="K153" s="101"/>
      <c r="L153" s="101"/>
      <c r="M153" s="101"/>
      <c r="N153" s="146"/>
      <c r="O153" s="146"/>
      <c r="P153" s="146"/>
      <c r="Q153" s="146"/>
      <c r="R153" s="146"/>
      <c r="S153" s="20"/>
      <c r="T153" s="186"/>
    </row>
    <row r="154" spans="1:20" s="17" customFormat="1" ht="15" customHeight="1" x14ac:dyDescent="0.3">
      <c r="A154" s="58">
        <v>153</v>
      </c>
      <c r="B154" s="44"/>
      <c r="C154" s="150"/>
      <c r="D154" s="150"/>
      <c r="E154" s="101"/>
      <c r="F154" s="183" t="s">
        <v>363</v>
      </c>
      <c r="G154" s="101"/>
      <c r="H154" s="168">
        <v>100</v>
      </c>
      <c r="I154" s="168"/>
      <c r="J154" s="194"/>
      <c r="K154" s="194"/>
      <c r="L154" s="194"/>
      <c r="M154" s="194"/>
      <c r="N154" s="146"/>
      <c r="O154" s="146"/>
      <c r="P154" s="146"/>
      <c r="Q154" s="146"/>
      <c r="R154" s="146"/>
      <c r="S154" s="20"/>
      <c r="T154" s="186"/>
    </row>
    <row r="155" spans="1:20" s="17" customFormat="1" ht="15" customHeight="1" x14ac:dyDescent="0.3">
      <c r="A155" s="58">
        <v>154</v>
      </c>
      <c r="B155" s="44"/>
      <c r="C155" s="150"/>
      <c r="D155" s="150"/>
      <c r="E155" s="101"/>
      <c r="F155" s="183" t="s">
        <v>364</v>
      </c>
      <c r="G155" s="101"/>
      <c r="H155" s="168">
        <v>50</v>
      </c>
      <c r="I155" s="168"/>
      <c r="J155" s="168"/>
      <c r="K155" s="168"/>
      <c r="L155" s="168"/>
      <c r="M155" s="168"/>
      <c r="N155" s="146"/>
      <c r="O155" s="146"/>
      <c r="P155" s="146"/>
      <c r="Q155" s="146"/>
      <c r="R155" s="146"/>
      <c r="S155" s="20"/>
      <c r="T155" s="186"/>
    </row>
    <row r="156" spans="1:20" s="17" customFormat="1" ht="15" customHeight="1" x14ac:dyDescent="0.3">
      <c r="A156" s="58">
        <v>155</v>
      </c>
      <c r="B156" s="44"/>
      <c r="C156" s="150"/>
      <c r="D156" s="150"/>
      <c r="E156" s="101"/>
      <c r="F156" s="183" t="s">
        <v>93</v>
      </c>
      <c r="G156" s="101"/>
      <c r="H156" s="168"/>
      <c r="I156" s="168"/>
      <c r="J156" s="168"/>
      <c r="K156" s="168"/>
      <c r="L156" s="168"/>
      <c r="M156" s="168"/>
      <c r="N156" s="146"/>
      <c r="O156" s="146"/>
      <c r="P156" s="146"/>
      <c r="Q156" s="146"/>
      <c r="R156" s="146"/>
      <c r="S156" s="20"/>
      <c r="T156" s="186"/>
    </row>
    <row r="157" spans="1:20" s="17" customFormat="1" ht="15" customHeight="1" x14ac:dyDescent="0.3">
      <c r="A157" s="58">
        <v>156</v>
      </c>
      <c r="B157" s="44"/>
      <c r="C157" s="150"/>
      <c r="D157" s="150"/>
      <c r="E157" s="101"/>
      <c r="F157" s="183" t="s">
        <v>93</v>
      </c>
      <c r="G157" s="101"/>
      <c r="H157" s="168"/>
      <c r="I157" s="168"/>
      <c r="J157" s="168"/>
      <c r="K157" s="168"/>
      <c r="L157" s="168"/>
      <c r="M157" s="168"/>
      <c r="N157" s="146"/>
      <c r="O157" s="146"/>
      <c r="P157" s="146"/>
      <c r="Q157" s="146"/>
      <c r="R157" s="146"/>
      <c r="S157" s="20"/>
      <c r="T157" s="186"/>
    </row>
    <row r="158" spans="1:20" s="17" customFormat="1" ht="15" customHeight="1" x14ac:dyDescent="0.3">
      <c r="A158" s="58">
        <v>157</v>
      </c>
      <c r="B158" s="44"/>
      <c r="C158" s="150"/>
      <c r="D158" s="150"/>
      <c r="E158" s="101"/>
      <c r="F158" s="183" t="s">
        <v>93</v>
      </c>
      <c r="G158" s="101"/>
      <c r="H158" s="168"/>
      <c r="I158" s="168"/>
      <c r="J158" s="168"/>
      <c r="K158" s="168"/>
      <c r="L158" s="168"/>
      <c r="M158" s="168"/>
      <c r="N158" s="146"/>
      <c r="O158" s="146"/>
      <c r="P158" s="146"/>
      <c r="Q158" s="146"/>
      <c r="R158" s="146"/>
      <c r="S158" s="20"/>
      <c r="T158" s="186"/>
    </row>
    <row r="159" spans="1:20" s="14" customFormat="1" ht="15" customHeight="1" x14ac:dyDescent="0.3">
      <c r="A159" s="58">
        <v>158</v>
      </c>
      <c r="B159" s="44"/>
      <c r="C159" s="150"/>
      <c r="D159" s="150"/>
      <c r="E159" s="104"/>
      <c r="F159" s="86" t="s">
        <v>92</v>
      </c>
      <c r="G159" s="104"/>
      <c r="H159" s="116"/>
      <c r="I159" s="116"/>
      <c r="J159" s="114"/>
      <c r="K159" s="114"/>
      <c r="L159" s="114"/>
      <c r="M159" s="116"/>
      <c r="N159" s="146"/>
      <c r="O159" s="149"/>
      <c r="P159" s="149"/>
      <c r="Q159" s="146"/>
      <c r="R159" s="146"/>
      <c r="S159" s="20"/>
      <c r="T159" s="186"/>
    </row>
    <row r="160" spans="1:20" s="17" customFormat="1" ht="15" customHeight="1" thickBot="1" x14ac:dyDescent="0.35">
      <c r="A160" s="58">
        <v>159</v>
      </c>
      <c r="B160" s="44"/>
      <c r="C160" s="150"/>
      <c r="D160" s="150"/>
      <c r="E160" s="101"/>
      <c r="F160" s="196" t="s">
        <v>282</v>
      </c>
      <c r="G160" s="104"/>
      <c r="H160" s="168">
        <v>615</v>
      </c>
      <c r="I160" s="168">
        <v>818.62745098039204</v>
      </c>
      <c r="J160" s="194">
        <v>617.64705882352939</v>
      </c>
      <c r="K160" s="194">
        <v>501.96078431372547</v>
      </c>
      <c r="L160" s="194">
        <v>475.49019607843138</v>
      </c>
      <c r="M160" s="194">
        <v>205.88235294117646</v>
      </c>
      <c r="N160" s="146"/>
      <c r="O160" s="146"/>
      <c r="P160" s="146"/>
      <c r="Q160" s="146"/>
      <c r="R160" s="146"/>
      <c r="S160" s="20"/>
      <c r="T160" s="186"/>
    </row>
    <row r="161" spans="1:20" s="17" customFormat="1" ht="15" customHeight="1" thickBot="1" x14ac:dyDescent="0.35">
      <c r="A161" s="58">
        <v>160</v>
      </c>
      <c r="B161" s="44"/>
      <c r="C161" s="150"/>
      <c r="D161" s="100"/>
      <c r="E161" s="96" t="s">
        <v>231</v>
      </c>
      <c r="F161" s="150"/>
      <c r="G161" s="101"/>
      <c r="H161" s="169">
        <f t="shared" ref="H161:M161" si="30">SUM(H154:H158,H160)</f>
        <v>765</v>
      </c>
      <c r="I161" s="169">
        <f t="shared" si="30"/>
        <v>818.62745098039204</v>
      </c>
      <c r="J161" s="169">
        <f t="shared" si="30"/>
        <v>617.64705882352939</v>
      </c>
      <c r="K161" s="169">
        <f t="shared" si="30"/>
        <v>501.96078431372547</v>
      </c>
      <c r="L161" s="169">
        <f t="shared" si="30"/>
        <v>475.49019607843138</v>
      </c>
      <c r="M161" s="169">
        <f t="shared" si="30"/>
        <v>205.88235294117646</v>
      </c>
      <c r="N161" s="146"/>
      <c r="O161" s="146"/>
      <c r="P161" s="146"/>
      <c r="Q161" s="146"/>
      <c r="R161" s="146"/>
      <c r="S161" s="20"/>
      <c r="T161" s="186" t="s">
        <v>258</v>
      </c>
    </row>
    <row r="162" spans="1:20" s="61" customFormat="1" ht="15" customHeight="1" thickBot="1" x14ac:dyDescent="0.35">
      <c r="A162" s="58">
        <v>161</v>
      </c>
      <c r="B162" s="44"/>
      <c r="C162" s="150"/>
      <c r="D162" s="100" t="s">
        <v>4</v>
      </c>
      <c r="E162" s="101"/>
      <c r="F162" s="150" t="s">
        <v>191</v>
      </c>
      <c r="G162" s="101"/>
      <c r="H162" s="168"/>
      <c r="I162" s="168"/>
      <c r="J162" s="168"/>
      <c r="K162" s="168"/>
      <c r="L162" s="168"/>
      <c r="M162" s="168"/>
      <c r="N162" s="146"/>
      <c r="O162" s="146"/>
      <c r="P162" s="146"/>
      <c r="Q162" s="146"/>
      <c r="R162" s="146"/>
      <c r="S162" s="20"/>
      <c r="T162" s="186"/>
    </row>
    <row r="163" spans="1:20" s="61" customFormat="1" ht="15" customHeight="1" thickBot="1" x14ac:dyDescent="0.35">
      <c r="A163" s="58">
        <v>162</v>
      </c>
      <c r="B163" s="44"/>
      <c r="C163" s="150"/>
      <c r="D163" s="150"/>
      <c r="E163" s="96" t="s">
        <v>194</v>
      </c>
      <c r="F163" s="96"/>
      <c r="G163" s="101"/>
      <c r="H163" s="169">
        <f t="shared" ref="H163:M163" si="31">H161-H162</f>
        <v>765</v>
      </c>
      <c r="I163" s="169">
        <f t="shared" si="31"/>
        <v>818.62745098039204</v>
      </c>
      <c r="J163" s="169">
        <f t="shared" si="31"/>
        <v>617.64705882352939</v>
      </c>
      <c r="K163" s="169">
        <f t="shared" si="31"/>
        <v>501.96078431372547</v>
      </c>
      <c r="L163" s="169">
        <f t="shared" si="31"/>
        <v>475.49019607843138</v>
      </c>
      <c r="M163" s="169">
        <f t="shared" si="31"/>
        <v>205.88235294117646</v>
      </c>
      <c r="N163" s="146"/>
      <c r="O163" s="146"/>
      <c r="P163" s="146"/>
      <c r="Q163" s="146"/>
      <c r="R163" s="146"/>
      <c r="S163" s="20"/>
      <c r="T163" s="186"/>
    </row>
    <row r="164" spans="1:20" s="9" customFormat="1" x14ac:dyDescent="0.3">
      <c r="A164" s="58">
        <v>163</v>
      </c>
      <c r="B164" s="44"/>
      <c r="C164" s="150"/>
      <c r="D164" s="150"/>
      <c r="E164" s="101"/>
      <c r="F164" s="101"/>
      <c r="G164" s="101"/>
      <c r="H164" s="101"/>
      <c r="I164" s="101"/>
      <c r="J164" s="101"/>
      <c r="K164" s="101"/>
      <c r="L164" s="101"/>
      <c r="M164" s="101"/>
      <c r="N164" s="146"/>
      <c r="O164" s="146"/>
      <c r="P164" s="146"/>
      <c r="Q164" s="146"/>
      <c r="R164" s="146"/>
      <c r="S164" s="20"/>
      <c r="T164" s="186"/>
    </row>
    <row r="165" spans="1:20" s="199" customFormat="1" ht="30" customHeight="1" x14ac:dyDescent="0.3">
      <c r="A165" s="58">
        <v>164</v>
      </c>
      <c r="B165" s="87"/>
      <c r="C165" s="101"/>
      <c r="D165" s="101"/>
      <c r="E165" s="101"/>
      <c r="F165" s="101"/>
      <c r="G165" s="201"/>
      <c r="H165" s="202" t="s">
        <v>82</v>
      </c>
      <c r="I165" s="202" t="s">
        <v>165</v>
      </c>
      <c r="J165" s="202" t="s">
        <v>166</v>
      </c>
      <c r="K165" s="202" t="s">
        <v>167</v>
      </c>
      <c r="L165" s="202" t="s">
        <v>168</v>
      </c>
      <c r="M165" s="202" t="s">
        <v>169</v>
      </c>
      <c r="N165" s="27"/>
      <c r="O165" s="146"/>
      <c r="P165" s="146"/>
      <c r="Q165" s="146"/>
      <c r="R165" s="146"/>
      <c r="S165" s="20"/>
      <c r="T165" s="186"/>
    </row>
    <row r="166" spans="1:20" s="199" customFormat="1" ht="15" customHeight="1" x14ac:dyDescent="0.3">
      <c r="A166" s="58">
        <v>165</v>
      </c>
      <c r="B166" s="87"/>
      <c r="C166" s="101"/>
      <c r="D166" s="101"/>
      <c r="E166" s="101"/>
      <c r="F166" s="101"/>
      <c r="G166" s="203" t="str">
        <f>IF(ISNUMBER(CoverSheet!$C$12),"for year ended","")</f>
        <v>for year ended</v>
      </c>
      <c r="H166" s="130">
        <f>IF(ISNUMBER(CoverSheet!$C$12),DATE(YEAR(CoverSheet!$C$12),MONTH(CoverSheet!$C$12),DAY(CoverSheet!$C$12))-1,"")</f>
        <v>43921</v>
      </c>
      <c r="I166" s="130">
        <f>IF(ISNUMBER(CoverSheet!$C$12),DATE(YEAR(CoverSheet!$C$12)+1,MONTH(CoverSheet!$C$12),DAY(CoverSheet!$C$12))-1,"")</f>
        <v>44286</v>
      </c>
      <c r="J166" s="130">
        <f>IF(ISNUMBER(CoverSheet!$C$12),DATE(YEAR(CoverSheet!$C$12)+2,MONTH(CoverSheet!$C$12),DAY(CoverSheet!$C$12))-1,"")</f>
        <v>44651</v>
      </c>
      <c r="K166" s="130">
        <f>IF(ISNUMBER(CoverSheet!$C$12),DATE(YEAR(CoverSheet!$C$12)+3,MONTH(CoverSheet!$C$12),DAY(CoverSheet!$C$12))-1,"")</f>
        <v>45016</v>
      </c>
      <c r="L166" s="130">
        <f>IF(ISNUMBER(CoverSheet!$C$12),DATE(YEAR(CoverSheet!$C$12)+4,MONTH(CoverSheet!$C$12),DAY(CoverSheet!$C$12))-1,"")</f>
        <v>45382</v>
      </c>
      <c r="M166" s="130">
        <f>IF(ISNUMBER(CoverSheet!$C$12),DATE(YEAR(CoverSheet!$C$12)+5,MONTH(CoverSheet!$C$12),DAY(CoverSheet!$C$12))-1,"")</f>
        <v>45747</v>
      </c>
      <c r="N166" s="27"/>
      <c r="O166" s="146"/>
      <c r="P166" s="146"/>
      <c r="Q166" s="146"/>
      <c r="R166" s="146"/>
      <c r="S166" s="20"/>
      <c r="T166" s="186"/>
    </row>
    <row r="167" spans="1:20" s="17" customFormat="1" ht="24" customHeight="1" x14ac:dyDescent="0.35">
      <c r="A167" s="58">
        <v>166</v>
      </c>
      <c r="B167" s="44"/>
      <c r="C167" s="89" t="s">
        <v>164</v>
      </c>
      <c r="D167" s="101"/>
      <c r="E167" s="101"/>
      <c r="F167" s="101"/>
      <c r="G167" s="101"/>
      <c r="H167" s="159"/>
      <c r="I167" s="121"/>
      <c r="J167" s="121"/>
      <c r="K167" s="121"/>
      <c r="L167" s="121"/>
      <c r="M167" s="121"/>
      <c r="N167" s="27"/>
      <c r="O167" s="27"/>
      <c r="P167" s="27"/>
      <c r="Q167" s="27"/>
      <c r="R167" s="27"/>
      <c r="S167" s="20"/>
      <c r="T167" s="186"/>
    </row>
    <row r="168" spans="1:20" ht="15" customHeight="1" x14ac:dyDescent="0.3">
      <c r="A168" s="58">
        <v>167</v>
      </c>
      <c r="B168" s="44"/>
      <c r="C168" s="150"/>
      <c r="D168" s="152" t="s">
        <v>58</v>
      </c>
      <c r="E168" s="150"/>
      <c r="F168" s="101"/>
      <c r="G168" s="189"/>
      <c r="H168" s="130"/>
      <c r="I168" s="130"/>
      <c r="J168" s="130"/>
      <c r="K168" s="130"/>
      <c r="L168" s="130"/>
      <c r="M168" s="130"/>
      <c r="N168" s="146"/>
      <c r="O168" s="146"/>
      <c r="P168" s="146"/>
      <c r="Q168" s="146"/>
      <c r="R168" s="146"/>
      <c r="S168" s="20"/>
      <c r="T168" s="186"/>
    </row>
    <row r="169" spans="1:20" s="17" customFormat="1" ht="15" customHeight="1" x14ac:dyDescent="0.3">
      <c r="A169" s="58">
        <v>168</v>
      </c>
      <c r="B169" s="44"/>
      <c r="C169" s="150"/>
      <c r="D169" s="150"/>
      <c r="E169" s="101"/>
      <c r="F169" s="109" t="s">
        <v>219</v>
      </c>
      <c r="G169" s="189"/>
      <c r="H169" s="204" t="s">
        <v>184</v>
      </c>
      <c r="I169" s="101"/>
      <c r="J169" s="101"/>
      <c r="K169" s="101"/>
      <c r="L169" s="101"/>
      <c r="M169" s="153"/>
      <c r="N169" s="146"/>
      <c r="O169" s="146"/>
      <c r="P169" s="146"/>
      <c r="Q169" s="146"/>
      <c r="R169" s="146"/>
      <c r="S169" s="20"/>
      <c r="T169" s="186"/>
    </row>
    <row r="170" spans="1:20" s="17" customFormat="1" ht="15" customHeight="1" x14ac:dyDescent="0.3">
      <c r="A170" s="58">
        <v>169</v>
      </c>
      <c r="B170" s="44"/>
      <c r="C170" s="150"/>
      <c r="D170" s="150"/>
      <c r="E170" s="101"/>
      <c r="F170" s="183" t="s">
        <v>375</v>
      </c>
      <c r="G170" s="101"/>
      <c r="H170" s="168">
        <v>957</v>
      </c>
      <c r="I170" s="168">
        <v>649.29899999999998</v>
      </c>
      <c r="J170" s="168">
        <v>620.36547999999993</v>
      </c>
      <c r="K170" s="168">
        <v>430.24058000000002</v>
      </c>
      <c r="L170" s="168">
        <v>473.58303999999998</v>
      </c>
      <c r="M170" s="168">
        <v>396.03955999999999</v>
      </c>
      <c r="N170" s="146"/>
      <c r="O170" s="146"/>
      <c r="P170" s="146"/>
      <c r="Q170" s="146"/>
      <c r="R170" s="146"/>
      <c r="S170" s="20"/>
      <c r="T170" s="186"/>
    </row>
    <row r="171" spans="1:20" s="17" customFormat="1" ht="15" customHeight="1" x14ac:dyDescent="0.3">
      <c r="A171" s="58">
        <v>170</v>
      </c>
      <c r="B171" s="44"/>
      <c r="C171" s="150"/>
      <c r="D171" s="150"/>
      <c r="E171" s="101"/>
      <c r="F171" s="183" t="s">
        <v>376</v>
      </c>
      <c r="G171" s="101"/>
      <c r="H171" s="168">
        <v>615</v>
      </c>
      <c r="I171" s="168">
        <v>49.98</v>
      </c>
      <c r="J171" s="168">
        <v>54.978000000000002</v>
      </c>
      <c r="K171" s="168">
        <v>183.52655999999999</v>
      </c>
      <c r="L171" s="168">
        <v>187.19665999999998</v>
      </c>
      <c r="M171" s="168">
        <v>190.94123999999999</v>
      </c>
      <c r="N171" s="146"/>
      <c r="O171" s="146"/>
      <c r="P171" s="146"/>
      <c r="Q171" s="146"/>
      <c r="R171" s="146"/>
      <c r="S171" s="20"/>
      <c r="T171" s="186"/>
    </row>
    <row r="172" spans="1:20" s="17" customFormat="1" ht="15" customHeight="1" x14ac:dyDescent="0.3">
      <c r="A172" s="58">
        <v>171</v>
      </c>
      <c r="B172" s="44"/>
      <c r="C172" s="150"/>
      <c r="D172" s="150"/>
      <c r="E172" s="101"/>
      <c r="F172" s="183" t="s">
        <v>377</v>
      </c>
      <c r="G172" s="101"/>
      <c r="H172" s="168">
        <v>170</v>
      </c>
      <c r="I172" s="168">
        <v>167.57999999999998</v>
      </c>
      <c r="J172" s="168">
        <v>0</v>
      </c>
      <c r="K172" s="168">
        <v>0</v>
      </c>
      <c r="L172" s="168">
        <v>62.398559999999996</v>
      </c>
      <c r="M172" s="168">
        <v>127.29415999999999</v>
      </c>
      <c r="N172" s="146"/>
      <c r="O172" s="146"/>
      <c r="P172" s="146"/>
      <c r="Q172" s="146"/>
      <c r="R172" s="146"/>
      <c r="S172" s="20"/>
      <c r="T172" s="186"/>
    </row>
    <row r="173" spans="1:20" s="17" customFormat="1" ht="15" customHeight="1" x14ac:dyDescent="0.3">
      <c r="A173" s="58">
        <v>172</v>
      </c>
      <c r="B173" s="44"/>
      <c r="C173" s="150"/>
      <c r="D173" s="150"/>
      <c r="E173" s="101"/>
      <c r="F173" s="183" t="s">
        <v>93</v>
      </c>
      <c r="G173" s="101"/>
      <c r="H173" s="168"/>
      <c r="I173" s="168"/>
      <c r="J173" s="168"/>
      <c r="K173" s="168"/>
      <c r="L173" s="168"/>
      <c r="M173" s="168"/>
      <c r="N173" s="146"/>
      <c r="O173" s="146"/>
      <c r="P173" s="146"/>
      <c r="Q173" s="146"/>
      <c r="R173" s="146"/>
      <c r="S173" s="20"/>
      <c r="T173" s="186"/>
    </row>
    <row r="174" spans="1:20" s="17" customFormat="1" ht="15" customHeight="1" x14ac:dyDescent="0.3">
      <c r="A174" s="58">
        <v>173</v>
      </c>
      <c r="B174" s="44"/>
      <c r="C174" s="150"/>
      <c r="D174" s="150"/>
      <c r="E174" s="101"/>
      <c r="F174" s="183" t="s">
        <v>93</v>
      </c>
      <c r="G174" s="101"/>
      <c r="H174" s="168"/>
      <c r="I174" s="168"/>
      <c r="J174" s="168"/>
      <c r="K174" s="168"/>
      <c r="L174" s="168"/>
      <c r="M174" s="168"/>
      <c r="N174" s="146"/>
      <c r="O174" s="146"/>
      <c r="P174" s="146"/>
      <c r="Q174" s="146"/>
      <c r="R174" s="146"/>
      <c r="S174" s="20"/>
      <c r="T174" s="186"/>
    </row>
    <row r="175" spans="1:20" s="14" customFormat="1" ht="15" customHeight="1" x14ac:dyDescent="0.3">
      <c r="A175" s="58">
        <v>174</v>
      </c>
      <c r="B175" s="44"/>
      <c r="C175" s="150"/>
      <c r="D175" s="150"/>
      <c r="E175" s="104"/>
      <c r="F175" s="86" t="s">
        <v>92</v>
      </c>
      <c r="G175" s="104"/>
      <c r="H175" s="116"/>
      <c r="I175" s="116"/>
      <c r="J175" s="114"/>
      <c r="K175" s="114"/>
      <c r="L175" s="114"/>
      <c r="M175" s="116"/>
      <c r="N175" s="146"/>
      <c r="O175" s="149"/>
      <c r="P175" s="149"/>
      <c r="Q175" s="146"/>
      <c r="R175" s="146"/>
      <c r="S175" s="20"/>
      <c r="T175" s="186"/>
    </row>
    <row r="176" spans="1:20" s="17" customFormat="1" ht="15" customHeight="1" thickBot="1" x14ac:dyDescent="0.35">
      <c r="A176" s="58">
        <v>175</v>
      </c>
      <c r="B176" s="44"/>
      <c r="C176" s="150"/>
      <c r="D176" s="150"/>
      <c r="E176" s="101"/>
      <c r="F176" s="196" t="s">
        <v>283</v>
      </c>
      <c r="G176" s="101"/>
      <c r="H176" s="168"/>
      <c r="I176" s="168"/>
      <c r="J176" s="168"/>
      <c r="K176" s="168"/>
      <c r="L176" s="168"/>
      <c r="M176" s="168"/>
      <c r="N176" s="146"/>
      <c r="O176" s="146"/>
      <c r="P176" s="146"/>
      <c r="Q176" s="146"/>
      <c r="R176" s="146"/>
      <c r="S176" s="20"/>
      <c r="T176" s="186"/>
    </row>
    <row r="177" spans="1:20" s="17" customFormat="1" ht="15" customHeight="1" thickBot="1" x14ac:dyDescent="0.35">
      <c r="A177" s="58">
        <v>176</v>
      </c>
      <c r="B177" s="44"/>
      <c r="C177" s="150"/>
      <c r="D177" s="100"/>
      <c r="E177" s="96" t="s">
        <v>58</v>
      </c>
      <c r="F177" s="150"/>
      <c r="G177" s="101"/>
      <c r="H177" s="169">
        <f t="shared" ref="H177:M177" si="32">SUM(H170:H174,H176)</f>
        <v>1742</v>
      </c>
      <c r="I177" s="169">
        <f t="shared" si="32"/>
        <v>866.85899999999992</v>
      </c>
      <c r="J177" s="169">
        <f t="shared" si="32"/>
        <v>675.34347999999989</v>
      </c>
      <c r="K177" s="169">
        <f t="shared" si="32"/>
        <v>613.76714000000004</v>
      </c>
      <c r="L177" s="169">
        <f t="shared" si="32"/>
        <v>723.17825999999991</v>
      </c>
      <c r="M177" s="169">
        <f t="shared" si="32"/>
        <v>714.27496000000008</v>
      </c>
      <c r="N177" s="146"/>
      <c r="O177" s="146"/>
      <c r="P177" s="146"/>
      <c r="Q177" s="146"/>
      <c r="R177" s="146"/>
      <c r="S177" s="20"/>
      <c r="T177" s="186"/>
    </row>
    <row r="178" spans="1:20" s="17" customFormat="1" ht="15" customHeight="1" x14ac:dyDescent="0.3">
      <c r="A178" s="58">
        <v>177</v>
      </c>
      <c r="B178" s="44"/>
      <c r="C178" s="150"/>
      <c r="D178" s="152" t="s">
        <v>59</v>
      </c>
      <c r="E178" s="150"/>
      <c r="F178" s="101"/>
      <c r="G178" s="101"/>
      <c r="H178" s="101"/>
      <c r="I178" s="101"/>
      <c r="J178" s="101"/>
      <c r="K178" s="101"/>
      <c r="L178" s="101"/>
      <c r="M178" s="101"/>
      <c r="N178" s="146"/>
      <c r="O178" s="146"/>
      <c r="P178" s="146"/>
      <c r="Q178" s="146"/>
      <c r="R178" s="146"/>
      <c r="S178" s="20"/>
      <c r="T178" s="186"/>
    </row>
    <row r="179" spans="1:20" s="17" customFormat="1" ht="15" customHeight="1" x14ac:dyDescent="0.3">
      <c r="A179" s="58">
        <v>178</v>
      </c>
      <c r="B179" s="44"/>
      <c r="C179" s="150"/>
      <c r="D179" s="150"/>
      <c r="E179" s="101"/>
      <c r="F179" s="109" t="s">
        <v>219</v>
      </c>
      <c r="G179" s="101"/>
      <c r="H179" s="101"/>
      <c r="I179" s="101"/>
      <c r="J179" s="101"/>
      <c r="K179" s="101"/>
      <c r="L179" s="101"/>
      <c r="M179" s="101"/>
      <c r="N179" s="146"/>
      <c r="O179" s="146"/>
      <c r="P179" s="146"/>
      <c r="Q179" s="146"/>
      <c r="R179" s="146"/>
      <c r="S179" s="20"/>
      <c r="T179" s="186"/>
    </row>
    <row r="180" spans="1:20" s="17" customFormat="1" ht="15" customHeight="1" x14ac:dyDescent="0.3">
      <c r="A180" s="58">
        <v>179</v>
      </c>
      <c r="B180" s="44"/>
      <c r="C180" s="150"/>
      <c r="D180" s="150"/>
      <c r="E180" s="101"/>
      <c r="F180" s="183" t="s">
        <v>365</v>
      </c>
      <c r="G180" s="101"/>
      <c r="H180" s="168">
        <v>1100</v>
      </c>
      <c r="I180" s="168">
        <v>641.9</v>
      </c>
      <c r="J180" s="168"/>
      <c r="K180" s="168"/>
      <c r="L180" s="168"/>
      <c r="M180" s="168">
        <v>63.647079999999995</v>
      </c>
      <c r="N180" s="146"/>
      <c r="O180" s="146"/>
      <c r="P180" s="146"/>
      <c r="Q180" s="146"/>
      <c r="R180" s="146"/>
      <c r="S180" s="20"/>
      <c r="T180" s="186"/>
    </row>
    <row r="181" spans="1:20" s="17" customFormat="1" ht="15" customHeight="1" x14ac:dyDescent="0.3">
      <c r="A181" s="58">
        <v>180</v>
      </c>
      <c r="B181" s="44"/>
      <c r="C181" s="150"/>
      <c r="D181" s="150"/>
      <c r="E181" s="101"/>
      <c r="F181" s="183" t="s">
        <v>93</v>
      </c>
      <c r="G181" s="101"/>
      <c r="H181" s="168"/>
      <c r="I181" s="168"/>
      <c r="J181" s="168"/>
      <c r="K181" s="168"/>
      <c r="L181" s="168"/>
      <c r="M181" s="168"/>
      <c r="N181" s="146"/>
      <c r="O181" s="146"/>
      <c r="P181" s="146"/>
      <c r="Q181" s="146"/>
      <c r="R181" s="146"/>
      <c r="S181" s="20"/>
      <c r="T181" s="186"/>
    </row>
    <row r="182" spans="1:20" s="17" customFormat="1" ht="15" customHeight="1" x14ac:dyDescent="0.3">
      <c r="A182" s="58">
        <v>181</v>
      </c>
      <c r="B182" s="44"/>
      <c r="C182" s="150"/>
      <c r="D182" s="150"/>
      <c r="E182" s="101"/>
      <c r="F182" s="183" t="s">
        <v>93</v>
      </c>
      <c r="G182" s="101"/>
      <c r="H182" s="168"/>
      <c r="I182" s="168"/>
      <c r="J182" s="168"/>
      <c r="K182" s="168"/>
      <c r="L182" s="168"/>
      <c r="M182" s="168"/>
      <c r="N182" s="146"/>
      <c r="O182" s="146"/>
      <c r="P182" s="146"/>
      <c r="Q182" s="146"/>
      <c r="R182" s="146"/>
      <c r="S182" s="20"/>
      <c r="T182" s="186"/>
    </row>
    <row r="183" spans="1:20" s="17" customFormat="1" ht="15" customHeight="1" x14ac:dyDescent="0.3">
      <c r="A183" s="58">
        <v>182</v>
      </c>
      <c r="B183" s="44"/>
      <c r="C183" s="150"/>
      <c r="D183" s="150"/>
      <c r="E183" s="101"/>
      <c r="F183" s="183" t="s">
        <v>93</v>
      </c>
      <c r="G183" s="101"/>
      <c r="H183" s="168"/>
      <c r="I183" s="168"/>
      <c r="J183" s="168"/>
      <c r="K183" s="168"/>
      <c r="L183" s="168"/>
      <c r="M183" s="168"/>
      <c r="N183" s="146"/>
      <c r="O183" s="146"/>
      <c r="P183" s="146"/>
      <c r="Q183" s="146"/>
      <c r="R183" s="146"/>
      <c r="S183" s="20"/>
      <c r="T183" s="186"/>
    </row>
    <row r="184" spans="1:20" s="17" customFormat="1" ht="15" customHeight="1" x14ac:dyDescent="0.3">
      <c r="A184" s="58">
        <v>183</v>
      </c>
      <c r="B184" s="44"/>
      <c r="C184" s="150"/>
      <c r="D184" s="150"/>
      <c r="E184" s="101"/>
      <c r="F184" s="183" t="s">
        <v>93</v>
      </c>
      <c r="G184" s="101"/>
      <c r="H184" s="168"/>
      <c r="I184" s="168"/>
      <c r="J184" s="168"/>
      <c r="K184" s="168"/>
      <c r="L184" s="168"/>
      <c r="M184" s="168"/>
      <c r="N184" s="146"/>
      <c r="O184" s="146"/>
      <c r="P184" s="146"/>
      <c r="Q184" s="146"/>
      <c r="R184" s="146"/>
      <c r="S184" s="20"/>
      <c r="T184" s="186"/>
    </row>
    <row r="185" spans="1:20" s="14" customFormat="1" ht="15" customHeight="1" x14ac:dyDescent="0.3">
      <c r="A185" s="58">
        <v>184</v>
      </c>
      <c r="B185" s="44"/>
      <c r="C185" s="150"/>
      <c r="D185" s="150"/>
      <c r="E185" s="104"/>
      <c r="F185" s="86" t="s">
        <v>92</v>
      </c>
      <c r="G185" s="104"/>
      <c r="H185" s="116"/>
      <c r="I185" s="116"/>
      <c r="J185" s="114"/>
      <c r="K185" s="114"/>
      <c r="L185" s="114"/>
      <c r="M185" s="116"/>
      <c r="N185" s="146"/>
      <c r="O185" s="149"/>
      <c r="P185" s="149"/>
      <c r="Q185" s="146"/>
      <c r="R185" s="146"/>
      <c r="S185" s="20"/>
      <c r="T185" s="186"/>
    </row>
    <row r="186" spans="1:20" s="17" customFormat="1" ht="15" customHeight="1" thickBot="1" x14ac:dyDescent="0.35">
      <c r="A186" s="58">
        <v>185</v>
      </c>
      <c r="B186" s="44"/>
      <c r="C186" s="150"/>
      <c r="D186" s="150"/>
      <c r="E186" s="101"/>
      <c r="F186" s="196" t="s">
        <v>284</v>
      </c>
      <c r="G186" s="101"/>
      <c r="H186" s="168"/>
      <c r="I186" s="168"/>
      <c r="J186" s="168"/>
      <c r="K186" s="168"/>
      <c r="L186" s="168"/>
      <c r="M186" s="168"/>
      <c r="N186" s="146"/>
      <c r="O186" s="146"/>
      <c r="P186" s="146"/>
      <c r="Q186" s="146"/>
      <c r="R186" s="146"/>
      <c r="S186" s="20"/>
      <c r="T186" s="186"/>
    </row>
    <row r="187" spans="1:20" s="17" customFormat="1" ht="15" customHeight="1" thickBot="1" x14ac:dyDescent="0.35">
      <c r="A187" s="58">
        <v>186</v>
      </c>
      <c r="B187" s="44"/>
      <c r="C187" s="150"/>
      <c r="D187" s="100"/>
      <c r="E187" s="96" t="s">
        <v>59</v>
      </c>
      <c r="F187" s="150"/>
      <c r="G187" s="101"/>
      <c r="H187" s="169">
        <f t="shared" ref="H187:M187" si="33">SUM(H180:H184,H186)</f>
        <v>1100</v>
      </c>
      <c r="I187" s="169">
        <f t="shared" si="33"/>
        <v>641.9</v>
      </c>
      <c r="J187" s="169">
        <f t="shared" si="33"/>
        <v>0</v>
      </c>
      <c r="K187" s="169">
        <f t="shared" si="33"/>
        <v>0</v>
      </c>
      <c r="L187" s="169">
        <f t="shared" si="33"/>
        <v>0</v>
      </c>
      <c r="M187" s="169">
        <f t="shared" si="33"/>
        <v>63.647079999999995</v>
      </c>
      <c r="N187" s="146"/>
      <c r="O187" s="146"/>
      <c r="P187" s="146"/>
      <c r="Q187" s="146"/>
      <c r="R187" s="146"/>
      <c r="S187" s="20"/>
      <c r="T187" s="186"/>
    </row>
    <row r="188" spans="1:20" s="17" customFormat="1" ht="15" customHeight="1" thickBot="1" x14ac:dyDescent="0.35">
      <c r="A188" s="58">
        <v>187</v>
      </c>
      <c r="B188" s="44"/>
      <c r="C188" s="150"/>
      <c r="D188" s="152"/>
      <c r="E188" s="150"/>
      <c r="F188" s="101"/>
      <c r="G188" s="101"/>
      <c r="H188" s="114"/>
      <c r="I188" s="114"/>
      <c r="J188" s="114"/>
      <c r="K188" s="114"/>
      <c r="L188" s="114"/>
      <c r="M188" s="114"/>
      <c r="N188" s="146"/>
      <c r="O188" s="146"/>
      <c r="P188" s="146"/>
      <c r="Q188" s="146"/>
      <c r="R188" s="146"/>
      <c r="S188" s="20"/>
      <c r="T188" s="186"/>
    </row>
    <row r="189" spans="1:20" s="17" customFormat="1" ht="15" customHeight="1" thickBot="1" x14ac:dyDescent="0.35">
      <c r="A189" s="58">
        <v>188</v>
      </c>
      <c r="B189" s="44"/>
      <c r="C189" s="150"/>
      <c r="D189" s="100"/>
      <c r="E189" s="96" t="s">
        <v>287</v>
      </c>
      <c r="F189" s="101"/>
      <c r="G189" s="101"/>
      <c r="H189" s="169">
        <f t="shared" ref="H189:M189" si="34">H187+H177</f>
        <v>2842</v>
      </c>
      <c r="I189" s="169">
        <f t="shared" si="34"/>
        <v>1508.759</v>
      </c>
      <c r="J189" s="169">
        <f t="shared" si="34"/>
        <v>675.34347999999989</v>
      </c>
      <c r="K189" s="169">
        <f t="shared" si="34"/>
        <v>613.76714000000004</v>
      </c>
      <c r="L189" s="169">
        <f t="shared" si="34"/>
        <v>723.17825999999991</v>
      </c>
      <c r="M189" s="169">
        <f t="shared" si="34"/>
        <v>777.92204000000004</v>
      </c>
      <c r="N189" s="146"/>
      <c r="O189" s="146"/>
      <c r="P189" s="146"/>
      <c r="Q189" s="146"/>
      <c r="R189" s="146"/>
      <c r="S189" s="20"/>
      <c r="T189" s="186" t="s">
        <v>259</v>
      </c>
    </row>
    <row r="190" spans="1:20" s="11" customFormat="1" x14ac:dyDescent="0.3">
      <c r="A190" s="22"/>
      <c r="B190" s="54"/>
      <c r="C190" s="23"/>
      <c r="D190" s="23"/>
      <c r="E190" s="23"/>
      <c r="F190" s="23"/>
      <c r="G190" s="23"/>
      <c r="H190" s="23"/>
      <c r="I190" s="23"/>
      <c r="J190" s="23"/>
      <c r="K190" s="23"/>
      <c r="L190" s="23"/>
      <c r="M190" s="23"/>
      <c r="N190" s="23"/>
      <c r="O190" s="23"/>
      <c r="P190" s="23"/>
      <c r="Q190" s="23"/>
      <c r="R190" s="23"/>
      <c r="S190" s="24"/>
      <c r="T190" s="186"/>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3:D73"/>
    <mergeCell ref="C74:D74"/>
    <mergeCell ref="H66:H67"/>
    <mergeCell ref="A5:R5"/>
    <mergeCell ref="C72:D72"/>
    <mergeCell ref="C70:D70"/>
    <mergeCell ref="C71:D71"/>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formula1>OR(AND(ISNUMBER(H47),H47&gt;=0),AND(ISTEXT(H47),H47="N/A"))</formula1>
    </dataValidation>
    <dataValidation allowBlank="1" showInputMessage="1" showErrorMessage="1" prompt="Please enter text" sqref="F109:F113 F180:F184 F70:F74 F140:F144 F154:F158 F170:F174 F124:F129"/>
  </dataValidations>
  <pageMargins left="0.70866141732283472" right="0.70866141732283472" top="0.74803149606299213" bottom="0.74803149606299213" header="0.31496062992125984" footer="0.31496062992125984"/>
  <pageSetup paperSize="8" scale="21" orientation="landscape" cellComments="asDisplayed" r:id="rId2"/>
  <headerFooter>
    <oddHeader>&amp;CCommerce Commission Information Disclosure Template</oddHeader>
    <oddFooter>&amp;L&amp;F&amp;C&amp;P&amp;R&amp;A</oddFooter>
  </headerFooter>
  <rowBreaks count="3" manualBreakCount="3">
    <brk id="49" max="18" man="1"/>
    <brk id="90" max="18" man="1"/>
    <brk id="13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topLeftCell="F1" zoomScale="70" zoomScaleNormal="70" zoomScaleSheetLayoutView="70" workbookViewId="0">
      <selection activeCell="M44" sqref="M44"/>
    </sheetView>
  </sheetViews>
  <sheetFormatPr defaultColWidth="9.109375" defaultRowHeight="13.8" x14ac:dyDescent="0.3"/>
  <cols>
    <col min="1" max="1" width="4.109375" style="17" customWidth="1"/>
    <col min="2" max="2" width="3.5546875" style="51" customWidth="1"/>
    <col min="3" max="3" width="6.109375" style="17" customWidth="1"/>
    <col min="4" max="4" width="2.33203125" style="17" customWidth="1"/>
    <col min="5" max="5" width="52.44140625" style="17" customWidth="1"/>
    <col min="6" max="6" width="3" style="15" customWidth="1"/>
    <col min="7" max="7" width="3.33203125" style="51" customWidth="1"/>
    <col min="8" max="8" width="3.33203125" style="15" customWidth="1"/>
    <col min="9" max="19" width="16.109375" style="17" customWidth="1"/>
    <col min="20" max="20" width="2.33203125" style="17" customWidth="1"/>
    <col min="21" max="16384" width="9.109375" style="17"/>
  </cols>
  <sheetData>
    <row r="1" spans="1:20" customFormat="1" ht="15" customHeight="1" x14ac:dyDescent="0.3">
      <c r="A1" s="30"/>
      <c r="B1" s="31"/>
      <c r="C1" s="31"/>
      <c r="D1" s="31"/>
      <c r="E1" s="31"/>
      <c r="F1" s="31"/>
      <c r="G1" s="31"/>
      <c r="H1" s="31"/>
      <c r="I1" s="31"/>
      <c r="J1" s="31"/>
      <c r="K1" s="31"/>
      <c r="L1" s="31"/>
      <c r="M1" s="31"/>
      <c r="N1" s="31"/>
      <c r="O1" s="31"/>
      <c r="P1" s="31"/>
      <c r="Q1" s="31"/>
      <c r="R1" s="31"/>
      <c r="S1" s="31"/>
      <c r="T1" s="32"/>
    </row>
    <row r="2" spans="1:20" customFormat="1" ht="18" customHeight="1" x14ac:dyDescent="0.35">
      <c r="A2" s="33"/>
      <c r="B2" s="52"/>
      <c r="C2" s="48"/>
      <c r="D2" s="48"/>
      <c r="E2" s="48"/>
      <c r="F2" s="48"/>
      <c r="G2" s="52"/>
      <c r="H2" s="48"/>
      <c r="I2" s="48"/>
      <c r="J2" s="48"/>
      <c r="K2" s="48"/>
      <c r="L2" s="48"/>
      <c r="M2" s="48"/>
      <c r="N2" s="48"/>
      <c r="O2" s="28"/>
      <c r="P2" s="42" t="s">
        <v>7</v>
      </c>
      <c r="Q2" s="283" t="str">
        <f>IF(NOT(ISBLANK(CoverSheet!$C$8)),CoverSheet!$C$8,"")</f>
        <v>Alpine Energy Limited</v>
      </c>
      <c r="R2" s="283"/>
      <c r="S2" s="283"/>
      <c r="T2" s="25"/>
    </row>
    <row r="3" spans="1:20" customFormat="1" ht="18" customHeight="1" x14ac:dyDescent="0.35">
      <c r="A3" s="33"/>
      <c r="B3" s="52"/>
      <c r="C3" s="48"/>
      <c r="D3" s="48"/>
      <c r="E3" s="48"/>
      <c r="F3" s="48"/>
      <c r="G3" s="52"/>
      <c r="H3" s="48"/>
      <c r="I3" s="48"/>
      <c r="J3" s="48"/>
      <c r="K3" s="48"/>
      <c r="L3" s="48"/>
      <c r="M3" s="48"/>
      <c r="N3" s="48"/>
      <c r="O3" s="28"/>
      <c r="P3" s="42" t="s">
        <v>81</v>
      </c>
      <c r="Q3" s="284" t="str">
        <f>IF(ISNUMBER(CoverSheet!$C$12),TEXT(CoverSheet!$C$12,"_([$-1409]d mmmm yyyy;_(@")&amp;" –"&amp;TEXT(DATE(YEAR(CoverSheet!$C$12)+10,MONTH(CoverSheet!$C$12),DAY(CoverSheet!$C$12)-1),"_([$-1409]d mmmm yyyy;_(@"),"")</f>
        <v xml:space="preserve"> 1 April 2020 – 31 March 2030</v>
      </c>
      <c r="R3" s="284"/>
      <c r="S3" s="284"/>
      <c r="T3" s="25"/>
    </row>
    <row r="4" spans="1:20" customFormat="1" ht="21" x14ac:dyDescent="0.4">
      <c r="A4" s="84" t="s">
        <v>156</v>
      </c>
      <c r="B4" s="53"/>
      <c r="C4" s="48"/>
      <c r="D4" s="48"/>
      <c r="E4" s="48"/>
      <c r="F4" s="48"/>
      <c r="G4" s="52"/>
      <c r="H4" s="48"/>
      <c r="I4" s="48"/>
      <c r="J4" s="48"/>
      <c r="K4" s="48"/>
      <c r="L4" s="48"/>
      <c r="M4" s="48"/>
      <c r="N4" s="48"/>
      <c r="O4" s="48"/>
      <c r="P4" s="49"/>
      <c r="Q4" s="48"/>
      <c r="R4" s="48"/>
      <c r="S4" s="48"/>
      <c r="T4" s="25"/>
    </row>
    <row r="5" spans="1:20" s="107" customFormat="1" ht="46.5" customHeight="1" x14ac:dyDescent="0.3">
      <c r="A5" s="280" t="s">
        <v>195</v>
      </c>
      <c r="B5" s="281"/>
      <c r="C5" s="281"/>
      <c r="D5" s="281"/>
      <c r="E5" s="281"/>
      <c r="F5" s="281"/>
      <c r="G5" s="281"/>
      <c r="H5" s="281"/>
      <c r="I5" s="281"/>
      <c r="J5" s="281"/>
      <c r="K5" s="281"/>
      <c r="L5" s="281"/>
      <c r="M5" s="281"/>
      <c r="N5" s="281"/>
      <c r="O5" s="281"/>
      <c r="P5" s="281"/>
      <c r="Q5" s="281"/>
      <c r="R5" s="281"/>
      <c r="S5" s="281"/>
      <c r="T5" s="106"/>
    </row>
    <row r="6" spans="1:20" customFormat="1" ht="15" customHeight="1" x14ac:dyDescent="0.3">
      <c r="A6" s="38" t="s">
        <v>244</v>
      </c>
      <c r="B6" s="56"/>
      <c r="C6" s="49"/>
      <c r="D6" s="48"/>
      <c r="E6" s="48"/>
      <c r="F6" s="48"/>
      <c r="G6" s="52"/>
      <c r="H6" s="48"/>
      <c r="I6" s="48"/>
      <c r="J6" s="48"/>
      <c r="K6" s="48"/>
      <c r="L6" s="48"/>
      <c r="M6" s="48"/>
      <c r="N6" s="48"/>
      <c r="O6" s="48"/>
      <c r="P6" s="48"/>
      <c r="Q6" s="48"/>
      <c r="R6" s="48"/>
      <c r="S6" s="48"/>
      <c r="T6" s="25"/>
    </row>
    <row r="7" spans="1:20" customFormat="1" ht="15" customHeight="1" x14ac:dyDescent="0.3">
      <c r="A7" s="41">
        <v>7</v>
      </c>
      <c r="B7" s="117"/>
      <c r="C7" s="97"/>
      <c r="D7" s="101"/>
      <c r="E7" s="101"/>
      <c r="F7" s="101"/>
      <c r="G7" s="101"/>
      <c r="H7" s="121"/>
      <c r="I7" s="121" t="s">
        <v>82</v>
      </c>
      <c r="J7" s="121" t="s">
        <v>165</v>
      </c>
      <c r="K7" s="121" t="s">
        <v>166</v>
      </c>
      <c r="L7" s="121" t="s">
        <v>167</v>
      </c>
      <c r="M7" s="121" t="s">
        <v>168</v>
      </c>
      <c r="N7" s="121" t="s">
        <v>169</v>
      </c>
      <c r="O7" s="121" t="s">
        <v>171</v>
      </c>
      <c r="P7" s="121" t="s">
        <v>172</v>
      </c>
      <c r="Q7" s="121" t="s">
        <v>173</v>
      </c>
      <c r="R7" s="121" t="s">
        <v>174</v>
      </c>
      <c r="S7" s="121" t="s">
        <v>175</v>
      </c>
      <c r="T7" s="133"/>
    </row>
    <row r="8" spans="1:20" customFormat="1" ht="15" customHeight="1" x14ac:dyDescent="0.3">
      <c r="A8" s="41">
        <v>8</v>
      </c>
      <c r="B8" s="117"/>
      <c r="C8" s="119"/>
      <c r="D8" s="101"/>
      <c r="E8" s="101"/>
      <c r="F8" s="101"/>
      <c r="G8" s="101"/>
      <c r="H8" s="191" t="str">
        <f>IF(ISNUMBER(CoverSheet!$C$12),"for year ended","")</f>
        <v>for year ended</v>
      </c>
      <c r="I8" s="122">
        <f>IF(ISNUMBER(CoverSheet!$C$12),DATE(YEAR(CoverSheet!$C$12),MONTH(CoverSheet!$C$12),DAY(CoverSheet!$C$12))-1,"")</f>
        <v>43921</v>
      </c>
      <c r="J8" s="122">
        <f>IF(ISNUMBER(CoverSheet!$C$12),DATE(YEAR(CoverSheet!$C$12)+1,MONTH(CoverSheet!$C$12),DAY(CoverSheet!$C$12))-1,"")</f>
        <v>44286</v>
      </c>
      <c r="K8" s="122">
        <f>IF(ISNUMBER(CoverSheet!$C$12),DATE(YEAR(CoverSheet!$C$12)+2,MONTH(CoverSheet!$C$12),DAY(CoverSheet!$C$12))-1,"")</f>
        <v>44651</v>
      </c>
      <c r="L8" s="122">
        <f>IF(ISNUMBER(CoverSheet!$C$12),DATE(YEAR(CoverSheet!$C$12)+3,MONTH(CoverSheet!$C$12),DAY(CoverSheet!$C$12))-1,"")</f>
        <v>45016</v>
      </c>
      <c r="M8" s="122">
        <f>IF(ISNUMBER(CoverSheet!$C$12),DATE(YEAR(CoverSheet!$C$12)+4,MONTH(CoverSheet!$C$12),DAY(CoverSheet!$C$12))-1,"")</f>
        <v>45382</v>
      </c>
      <c r="N8" s="122">
        <f>IF(ISNUMBER(CoverSheet!$C$12),DATE(YEAR(CoverSheet!$C$12)+5,MONTH(CoverSheet!$C$12),DAY(CoverSheet!$C$12))-1,"")</f>
        <v>45747</v>
      </c>
      <c r="O8" s="122">
        <f>IF(ISNUMBER(CoverSheet!$C$12),DATE(YEAR(CoverSheet!$C$12)+6,MONTH(CoverSheet!$C$12),DAY(CoverSheet!$C$12))-1,"")</f>
        <v>46112</v>
      </c>
      <c r="P8" s="122">
        <f>IF(ISNUMBER(CoverSheet!$C$12),DATE(YEAR(CoverSheet!$C$12)+7,MONTH(CoverSheet!$C$12),DAY(CoverSheet!$C$12))-1,"")</f>
        <v>46477</v>
      </c>
      <c r="Q8" s="122">
        <f>IF(ISNUMBER(CoverSheet!$C$12),DATE(YEAR(CoverSheet!$C$12)+8,MONTH(CoverSheet!$C$12),DAY(CoverSheet!$C$12))-1,"")</f>
        <v>46843</v>
      </c>
      <c r="R8" s="122">
        <f>IF(ISNUMBER(CoverSheet!$C$12),DATE(YEAR(CoverSheet!$C$12)+9,MONTH(CoverSheet!$C$12),DAY(CoverSheet!$C$12))-1,"")</f>
        <v>47208</v>
      </c>
      <c r="S8" s="122">
        <f>IF(ISNUMBER(CoverSheet!$C$12),DATE(YEAR(CoverSheet!$C$12)+10,MONTH(CoverSheet!$C$12),DAY(CoverSheet!$C$12))-1,"")</f>
        <v>47573</v>
      </c>
      <c r="T8" s="133"/>
    </row>
    <row r="9" spans="1:20" s="61" customFormat="1" ht="30" customHeight="1" x14ac:dyDescent="0.3">
      <c r="A9" s="58">
        <v>9</v>
      </c>
      <c r="B9" s="117"/>
      <c r="C9" s="91" t="s">
        <v>217</v>
      </c>
      <c r="D9" s="119"/>
      <c r="E9" s="101"/>
      <c r="F9" s="101"/>
      <c r="G9" s="101"/>
      <c r="H9" s="62"/>
      <c r="I9" s="59" t="s">
        <v>216</v>
      </c>
      <c r="J9" s="122"/>
      <c r="K9" s="122"/>
      <c r="L9" s="122"/>
      <c r="M9" s="122"/>
      <c r="N9" s="122"/>
      <c r="O9" s="122"/>
      <c r="P9" s="122"/>
      <c r="Q9" s="122"/>
      <c r="R9" s="122"/>
      <c r="S9" s="62"/>
      <c r="T9" s="133"/>
    </row>
    <row r="10" spans="1:20" customFormat="1" ht="15" customHeight="1" x14ac:dyDescent="0.3">
      <c r="A10" s="58">
        <v>10</v>
      </c>
      <c r="B10" s="117"/>
      <c r="C10" s="95"/>
      <c r="D10" s="95"/>
      <c r="E10" s="98" t="s">
        <v>62</v>
      </c>
      <c r="F10" s="98"/>
      <c r="G10" s="98"/>
      <c r="H10" s="101"/>
      <c r="I10" s="168">
        <v>1785</v>
      </c>
      <c r="J10" s="168">
        <v>2142</v>
      </c>
      <c r="K10" s="168">
        <v>2184.84</v>
      </c>
      <c r="L10" s="168">
        <v>2228.5367999999999</v>
      </c>
      <c r="M10" s="168">
        <v>2273.107536</v>
      </c>
      <c r="N10" s="168">
        <v>2318.5696867199999</v>
      </c>
      <c r="O10" s="168">
        <v>2364.9410804544</v>
      </c>
      <c r="P10" s="168">
        <v>2412.2399020634875</v>
      </c>
      <c r="Q10" s="168">
        <v>2460.4847001047574</v>
      </c>
      <c r="R10" s="168">
        <v>2509.6943941068525</v>
      </c>
      <c r="S10" s="168">
        <v>2559.88828198899</v>
      </c>
      <c r="T10" s="133"/>
    </row>
    <row r="11" spans="1:20" customFormat="1" ht="15" customHeight="1" x14ac:dyDescent="0.3">
      <c r="A11" s="58">
        <v>11</v>
      </c>
      <c r="B11" s="117"/>
      <c r="C11" s="95"/>
      <c r="D11" s="95"/>
      <c r="E11" s="98" t="s">
        <v>61</v>
      </c>
      <c r="F11" s="98"/>
      <c r="G11" s="98"/>
      <c r="H11" s="101"/>
      <c r="I11" s="168">
        <v>816</v>
      </c>
      <c r="J11" s="168">
        <v>848.64</v>
      </c>
      <c r="K11" s="168">
        <v>865.61279999999999</v>
      </c>
      <c r="L11" s="168">
        <v>882.92505599999993</v>
      </c>
      <c r="M11" s="168">
        <v>900.58355712000002</v>
      </c>
      <c r="N11" s="168">
        <v>918.59522826240004</v>
      </c>
      <c r="O11" s="168">
        <v>936.96713282764802</v>
      </c>
      <c r="P11" s="168">
        <v>955.70647548420084</v>
      </c>
      <c r="Q11" s="168">
        <v>974.8206049938849</v>
      </c>
      <c r="R11" s="168">
        <v>994.31701709376262</v>
      </c>
      <c r="S11" s="168">
        <v>1014.2033574356379</v>
      </c>
      <c r="T11" s="133"/>
    </row>
    <row r="12" spans="1:20" customFormat="1" ht="15" customHeight="1" x14ac:dyDescent="0.3">
      <c r="A12" s="58">
        <v>12</v>
      </c>
      <c r="B12" s="117"/>
      <c r="C12" s="95"/>
      <c r="D12" s="95"/>
      <c r="E12" s="98" t="s">
        <v>80</v>
      </c>
      <c r="F12" s="98"/>
      <c r="G12" s="98"/>
      <c r="H12" s="101"/>
      <c r="I12" s="168">
        <v>2754</v>
      </c>
      <c r="J12" s="168">
        <v>3060</v>
      </c>
      <c r="K12" s="168">
        <v>3121.2</v>
      </c>
      <c r="L12" s="168">
        <v>3183.6239999999998</v>
      </c>
      <c r="M12" s="168">
        <v>3247.29648</v>
      </c>
      <c r="N12" s="168">
        <v>3312.2424096</v>
      </c>
      <c r="O12" s="168">
        <v>3378.487257792</v>
      </c>
      <c r="P12" s="168">
        <v>3446.0570029478395</v>
      </c>
      <c r="Q12" s="168">
        <v>3514.9781430067965</v>
      </c>
      <c r="R12" s="168">
        <v>3585.2777058669326</v>
      </c>
      <c r="S12" s="168">
        <v>3656.9832599842712</v>
      </c>
      <c r="T12" s="133"/>
    </row>
    <row r="13" spans="1:20" customFormat="1" ht="15" customHeight="1" thickBot="1" x14ac:dyDescent="0.35">
      <c r="A13" s="58">
        <v>13</v>
      </c>
      <c r="B13" s="117"/>
      <c r="C13" s="95"/>
      <c r="D13" s="95"/>
      <c r="E13" s="98" t="s">
        <v>76</v>
      </c>
      <c r="F13" s="98"/>
      <c r="G13" s="98"/>
      <c r="H13" s="101"/>
      <c r="I13" s="168">
        <v>714</v>
      </c>
      <c r="J13" s="168">
        <v>306</v>
      </c>
      <c r="K13" s="168">
        <v>312.12</v>
      </c>
      <c r="L13" s="168">
        <v>318.36239999999998</v>
      </c>
      <c r="M13" s="168">
        <v>324.729648</v>
      </c>
      <c r="N13" s="168">
        <v>331.22424096000003</v>
      </c>
      <c r="O13" s="168">
        <v>337.84872577920004</v>
      </c>
      <c r="P13" s="168">
        <v>344.60570029478396</v>
      </c>
      <c r="Q13" s="168">
        <v>351.49781430067964</v>
      </c>
      <c r="R13" s="168">
        <v>358.52777058669324</v>
      </c>
      <c r="S13" s="168">
        <v>365.69832599842715</v>
      </c>
      <c r="T13" s="133"/>
    </row>
    <row r="14" spans="1:20" s="74" customFormat="1" ht="15" customHeight="1" thickBot="1" x14ac:dyDescent="0.35">
      <c r="A14" s="58">
        <v>14</v>
      </c>
      <c r="B14" s="117"/>
      <c r="C14" s="95"/>
      <c r="D14" s="60" t="s">
        <v>220</v>
      </c>
      <c r="E14" s="60"/>
      <c r="F14" s="98"/>
      <c r="G14" s="98"/>
      <c r="H14" s="101"/>
      <c r="I14" s="175">
        <f>SUM(I10:I13)</f>
        <v>6069</v>
      </c>
      <c r="J14" s="175">
        <f t="shared" ref="J14:S14" si="0">SUM(J10:J13)</f>
        <v>6356.6399999999994</v>
      </c>
      <c r="K14" s="175">
        <f t="shared" si="0"/>
        <v>6483.7727999999997</v>
      </c>
      <c r="L14" s="175">
        <f t="shared" si="0"/>
        <v>6613.4482559999997</v>
      </c>
      <c r="M14" s="175">
        <f t="shared" si="0"/>
        <v>6745.7172211199995</v>
      </c>
      <c r="N14" s="175">
        <f t="shared" si="0"/>
        <v>6880.6315655424005</v>
      </c>
      <c r="O14" s="175">
        <f t="shared" si="0"/>
        <v>7018.2441968532485</v>
      </c>
      <c r="P14" s="175">
        <f t="shared" si="0"/>
        <v>7158.6090807903111</v>
      </c>
      <c r="Q14" s="175">
        <f t="shared" si="0"/>
        <v>7301.781262406118</v>
      </c>
      <c r="R14" s="175">
        <f t="shared" si="0"/>
        <v>7447.8168876542404</v>
      </c>
      <c r="S14" s="175">
        <f t="shared" si="0"/>
        <v>7596.7732254073262</v>
      </c>
      <c r="T14" s="133"/>
    </row>
    <row r="15" spans="1:20" customFormat="1" ht="15" customHeight="1" x14ac:dyDescent="0.3">
      <c r="A15" s="58">
        <v>15</v>
      </c>
      <c r="B15" s="117"/>
      <c r="C15" s="95"/>
      <c r="D15" s="95"/>
      <c r="E15" s="98" t="s">
        <v>94</v>
      </c>
      <c r="F15" s="98"/>
      <c r="G15" s="98"/>
      <c r="H15" s="101"/>
      <c r="I15" s="168">
        <v>4721</v>
      </c>
      <c r="J15" s="168">
        <v>4254</v>
      </c>
      <c r="K15" s="168">
        <v>4339</v>
      </c>
      <c r="L15" s="168">
        <v>4426</v>
      </c>
      <c r="M15" s="168">
        <v>4515</v>
      </c>
      <c r="N15" s="168">
        <v>4605</v>
      </c>
      <c r="O15" s="168">
        <v>4697</v>
      </c>
      <c r="P15" s="168">
        <v>4791</v>
      </c>
      <c r="Q15" s="168">
        <v>4887</v>
      </c>
      <c r="R15" s="168">
        <v>4985</v>
      </c>
      <c r="S15" s="168">
        <v>5084</v>
      </c>
      <c r="T15" s="133"/>
    </row>
    <row r="16" spans="1:20" customFormat="1" ht="15" customHeight="1" thickBot="1" x14ac:dyDescent="0.35">
      <c r="A16" s="58">
        <v>16</v>
      </c>
      <c r="B16" s="117"/>
      <c r="C16" s="95"/>
      <c r="D16" s="95"/>
      <c r="E16" s="98" t="s">
        <v>60</v>
      </c>
      <c r="F16" s="98"/>
      <c r="G16" s="98"/>
      <c r="H16" s="101"/>
      <c r="I16" s="168">
        <v>9367</v>
      </c>
      <c r="J16" s="168">
        <v>8172</v>
      </c>
      <c r="K16" s="168">
        <v>8306</v>
      </c>
      <c r="L16" s="168">
        <v>9437</v>
      </c>
      <c r="M16" s="168">
        <v>10071</v>
      </c>
      <c r="N16" s="168">
        <v>10208</v>
      </c>
      <c r="O16" s="168">
        <v>10347</v>
      </c>
      <c r="P16" s="168">
        <v>10489</v>
      </c>
      <c r="Q16" s="168">
        <v>10634</v>
      </c>
      <c r="R16" s="168">
        <v>10782</v>
      </c>
      <c r="S16" s="168">
        <v>10998</v>
      </c>
      <c r="T16" s="133"/>
    </row>
    <row r="17" spans="1:20" s="74" customFormat="1" ht="15" customHeight="1" thickBot="1" x14ac:dyDescent="0.35">
      <c r="A17" s="58">
        <v>17</v>
      </c>
      <c r="B17" s="117"/>
      <c r="C17" s="95"/>
      <c r="D17" s="60" t="s">
        <v>213</v>
      </c>
      <c r="E17" s="60"/>
      <c r="F17" s="98"/>
      <c r="G17" s="98"/>
      <c r="H17" s="101"/>
      <c r="I17" s="175">
        <f>SUM(I15:I16)</f>
        <v>14088</v>
      </c>
      <c r="J17" s="175">
        <f t="shared" ref="J17:S17" si="1">SUM(J15:J16)</f>
        <v>12426</v>
      </c>
      <c r="K17" s="175">
        <f t="shared" si="1"/>
        <v>12645</v>
      </c>
      <c r="L17" s="175">
        <f t="shared" si="1"/>
        <v>13863</v>
      </c>
      <c r="M17" s="175">
        <f t="shared" si="1"/>
        <v>14586</v>
      </c>
      <c r="N17" s="175">
        <f t="shared" si="1"/>
        <v>14813</v>
      </c>
      <c r="O17" s="175">
        <f t="shared" si="1"/>
        <v>15044</v>
      </c>
      <c r="P17" s="175">
        <f t="shared" si="1"/>
        <v>15280</v>
      </c>
      <c r="Q17" s="175">
        <f t="shared" si="1"/>
        <v>15521</v>
      </c>
      <c r="R17" s="175">
        <f t="shared" si="1"/>
        <v>15767</v>
      </c>
      <c r="S17" s="175">
        <f t="shared" si="1"/>
        <v>16082</v>
      </c>
      <c r="T17" s="133"/>
    </row>
    <row r="18" spans="1:20" customFormat="1" ht="15" customHeight="1" thickBot="1" x14ac:dyDescent="0.35">
      <c r="A18" s="58">
        <v>18</v>
      </c>
      <c r="B18" s="117"/>
      <c r="C18" s="95"/>
      <c r="D18" s="96" t="s">
        <v>79</v>
      </c>
      <c r="E18" s="96"/>
      <c r="F18" s="98"/>
      <c r="G18" s="98"/>
      <c r="H18" s="101"/>
      <c r="I18" s="175">
        <f>I14+I17</f>
        <v>20157</v>
      </c>
      <c r="J18" s="175">
        <f t="shared" ref="J18:S18" si="2">J14+J17</f>
        <v>18782.64</v>
      </c>
      <c r="K18" s="175">
        <f t="shared" si="2"/>
        <v>19128.772799999999</v>
      </c>
      <c r="L18" s="175">
        <f t="shared" si="2"/>
        <v>20476.448256</v>
      </c>
      <c r="M18" s="175">
        <f t="shared" si="2"/>
        <v>21331.717221120001</v>
      </c>
      <c r="N18" s="175">
        <f t="shared" si="2"/>
        <v>21693.6315655424</v>
      </c>
      <c r="O18" s="175">
        <f t="shared" si="2"/>
        <v>22062.244196853248</v>
      </c>
      <c r="P18" s="175">
        <f t="shared" si="2"/>
        <v>22438.609080790309</v>
      </c>
      <c r="Q18" s="175">
        <f t="shared" si="2"/>
        <v>22822.781262406119</v>
      </c>
      <c r="R18" s="175">
        <f t="shared" si="2"/>
        <v>23214.81688765424</v>
      </c>
      <c r="S18" s="175">
        <f t="shared" si="2"/>
        <v>23678.773225407327</v>
      </c>
      <c r="T18" s="133"/>
    </row>
    <row r="19" spans="1:20" s="71" customFormat="1" ht="43.5" customHeight="1" x14ac:dyDescent="0.3">
      <c r="A19" s="58">
        <v>19</v>
      </c>
      <c r="B19" s="117"/>
      <c r="C19" s="97"/>
      <c r="D19" s="101"/>
      <c r="E19" s="101"/>
      <c r="F19" s="101"/>
      <c r="G19" s="101"/>
      <c r="H19" s="121"/>
      <c r="I19" s="121" t="s">
        <v>82</v>
      </c>
      <c r="J19" s="121" t="s">
        <v>165</v>
      </c>
      <c r="K19" s="121" t="s">
        <v>166</v>
      </c>
      <c r="L19" s="121" t="s">
        <v>167</v>
      </c>
      <c r="M19" s="121" t="s">
        <v>168</v>
      </c>
      <c r="N19" s="121" t="s">
        <v>169</v>
      </c>
      <c r="O19" s="121" t="s">
        <v>171</v>
      </c>
      <c r="P19" s="121" t="s">
        <v>172</v>
      </c>
      <c r="Q19" s="121" t="s">
        <v>173</v>
      </c>
      <c r="R19" s="121" t="s">
        <v>174</v>
      </c>
      <c r="S19" s="121" t="s">
        <v>175</v>
      </c>
      <c r="T19" s="133"/>
    </row>
    <row r="20" spans="1:20" s="71" customFormat="1" ht="15" customHeight="1" x14ac:dyDescent="0.3">
      <c r="A20" s="58">
        <v>20</v>
      </c>
      <c r="B20" s="117"/>
      <c r="C20" s="119"/>
      <c r="D20" s="101"/>
      <c r="E20" s="101"/>
      <c r="F20" s="101"/>
      <c r="G20" s="101"/>
      <c r="H20" s="189" t="str">
        <f>IF(ISNUMBER(CoverSheet!$C$12),"for year ended","")</f>
        <v>for year ended</v>
      </c>
      <c r="I20" s="122">
        <f>IF(ISNUMBER(CoverSheet!$C$12),DATE(YEAR(CoverSheet!$C$12),MONTH(CoverSheet!$C$12),DAY(CoverSheet!$C$12))-1,"")</f>
        <v>43921</v>
      </c>
      <c r="J20" s="122">
        <f>IF(ISNUMBER(CoverSheet!$C$12),DATE(YEAR(CoverSheet!$C$12)+1,MONTH(CoverSheet!$C$12),DAY(CoverSheet!$C$12))-1,"")</f>
        <v>44286</v>
      </c>
      <c r="K20" s="122">
        <f>IF(ISNUMBER(CoverSheet!$C$12),DATE(YEAR(CoverSheet!$C$12)+2,MONTH(CoverSheet!$C$12),DAY(CoverSheet!$C$12))-1,"")</f>
        <v>44651</v>
      </c>
      <c r="L20" s="122">
        <f>IF(ISNUMBER(CoverSheet!$C$12),DATE(YEAR(CoverSheet!$C$12)+3,MONTH(CoverSheet!$C$12),DAY(CoverSheet!$C$12))-1,"")</f>
        <v>45016</v>
      </c>
      <c r="M20" s="122">
        <f>IF(ISNUMBER(CoverSheet!$C$12),DATE(YEAR(CoverSheet!$C$12)+4,MONTH(CoverSheet!$C$12),DAY(CoverSheet!$C$12))-1,"")</f>
        <v>45382</v>
      </c>
      <c r="N20" s="122">
        <f>IF(ISNUMBER(CoverSheet!$C$12),DATE(YEAR(CoverSheet!$C$12)+5,MONTH(CoverSheet!$C$12),DAY(CoverSheet!$C$12))-1,"")</f>
        <v>45747</v>
      </c>
      <c r="O20" s="122">
        <f>IF(ISNUMBER(CoverSheet!$C$12),DATE(YEAR(CoverSheet!$C$12)+6,MONTH(CoverSheet!$C$12),DAY(CoverSheet!$C$12))-1,"")</f>
        <v>46112</v>
      </c>
      <c r="P20" s="122">
        <f>IF(ISNUMBER(CoverSheet!$C$12),DATE(YEAR(CoverSheet!$C$12)+7,MONTH(CoverSheet!$C$12),DAY(CoverSheet!$C$12))-1,"")</f>
        <v>46477</v>
      </c>
      <c r="Q20" s="122">
        <f>IF(ISNUMBER(CoverSheet!$C$12),DATE(YEAR(CoverSheet!$C$12)+8,MONTH(CoverSheet!$C$12),DAY(CoverSheet!$C$12))-1,"")</f>
        <v>46843</v>
      </c>
      <c r="R20" s="122">
        <f>IF(ISNUMBER(CoverSheet!$C$12),DATE(YEAR(CoverSheet!$C$12)+9,MONTH(CoverSheet!$C$12),DAY(CoverSheet!$C$12))-1,"")</f>
        <v>47208</v>
      </c>
      <c r="S20" s="122">
        <f>IF(ISNUMBER(CoverSheet!$C$12),DATE(YEAR(CoverSheet!$C$12)+10,MONTH(CoverSheet!$C$12),DAY(CoverSheet!$C$12))-1,"")</f>
        <v>47573</v>
      </c>
      <c r="T20" s="133"/>
    </row>
    <row r="21" spans="1:20" customFormat="1" ht="30" customHeight="1" x14ac:dyDescent="0.3">
      <c r="A21" s="41">
        <v>21</v>
      </c>
      <c r="B21" s="117"/>
      <c r="C21" s="95"/>
      <c r="D21" s="95"/>
      <c r="E21" s="96"/>
      <c r="F21" s="101"/>
      <c r="G21" s="101"/>
      <c r="H21" s="101"/>
      <c r="I21" s="59" t="s">
        <v>184</v>
      </c>
      <c r="J21" s="101"/>
      <c r="K21" s="101"/>
      <c r="L21" s="101"/>
      <c r="M21" s="101"/>
      <c r="N21" s="101"/>
      <c r="O21" s="101"/>
      <c r="P21" s="101"/>
      <c r="Q21" s="101"/>
      <c r="R21" s="62"/>
      <c r="S21" s="62"/>
      <c r="T21" s="133"/>
    </row>
    <row r="22" spans="1:20" customFormat="1" ht="15" customHeight="1" x14ac:dyDescent="0.3">
      <c r="A22" s="41">
        <v>22</v>
      </c>
      <c r="B22" s="117"/>
      <c r="C22" s="95"/>
      <c r="D22" s="95"/>
      <c r="E22" s="97" t="s">
        <v>62</v>
      </c>
      <c r="F22" s="104"/>
      <c r="G22" s="104"/>
      <c r="H22" s="101"/>
      <c r="I22" s="168">
        <v>1785</v>
      </c>
      <c r="J22" s="168">
        <v>2100</v>
      </c>
      <c r="K22" s="168">
        <v>2100</v>
      </c>
      <c r="L22" s="168">
        <v>2100</v>
      </c>
      <c r="M22" s="168">
        <v>2100</v>
      </c>
      <c r="N22" s="168">
        <v>2100</v>
      </c>
      <c r="O22" s="168">
        <v>2100</v>
      </c>
      <c r="P22" s="168">
        <v>2100</v>
      </c>
      <c r="Q22" s="168">
        <v>2100</v>
      </c>
      <c r="R22" s="168">
        <v>2100</v>
      </c>
      <c r="S22" s="168">
        <v>2100</v>
      </c>
      <c r="T22" s="133"/>
    </row>
    <row r="23" spans="1:20" customFormat="1" ht="15" customHeight="1" x14ac:dyDescent="0.3">
      <c r="A23" s="41">
        <v>23</v>
      </c>
      <c r="B23" s="117"/>
      <c r="C23" s="95"/>
      <c r="D23" s="95"/>
      <c r="E23" s="97" t="s">
        <v>61</v>
      </c>
      <c r="F23" s="104"/>
      <c r="G23" s="104"/>
      <c r="H23" s="101"/>
      <c r="I23" s="168">
        <v>816</v>
      </c>
      <c r="J23" s="168">
        <v>832</v>
      </c>
      <c r="K23" s="168">
        <v>832</v>
      </c>
      <c r="L23" s="168">
        <v>832</v>
      </c>
      <c r="M23" s="168">
        <v>832</v>
      </c>
      <c r="N23" s="168">
        <v>832</v>
      </c>
      <c r="O23" s="168">
        <v>832</v>
      </c>
      <c r="P23" s="168">
        <v>832</v>
      </c>
      <c r="Q23" s="168">
        <v>832</v>
      </c>
      <c r="R23" s="168">
        <v>832</v>
      </c>
      <c r="S23" s="168">
        <v>832</v>
      </c>
      <c r="T23" s="133"/>
    </row>
    <row r="24" spans="1:20" customFormat="1" ht="15" customHeight="1" x14ac:dyDescent="0.3">
      <c r="A24" s="41">
        <v>24</v>
      </c>
      <c r="B24" s="117"/>
      <c r="C24" s="95"/>
      <c r="D24" s="95"/>
      <c r="E24" s="97" t="s">
        <v>80</v>
      </c>
      <c r="F24" s="104"/>
      <c r="G24" s="104"/>
      <c r="H24" s="101"/>
      <c r="I24" s="168">
        <v>2754</v>
      </c>
      <c r="J24" s="168">
        <v>3000</v>
      </c>
      <c r="K24" s="168">
        <v>3000</v>
      </c>
      <c r="L24" s="168">
        <v>3000</v>
      </c>
      <c r="M24" s="168">
        <v>3000</v>
      </c>
      <c r="N24" s="168">
        <v>3000</v>
      </c>
      <c r="O24" s="168">
        <v>3000</v>
      </c>
      <c r="P24" s="168">
        <v>3000</v>
      </c>
      <c r="Q24" s="168">
        <v>3000</v>
      </c>
      <c r="R24" s="168">
        <v>3000</v>
      </c>
      <c r="S24" s="168">
        <v>3000</v>
      </c>
      <c r="T24" s="133"/>
    </row>
    <row r="25" spans="1:20" customFormat="1" ht="15" customHeight="1" thickBot="1" x14ac:dyDescent="0.35">
      <c r="A25" s="41">
        <v>25</v>
      </c>
      <c r="B25" s="117"/>
      <c r="C25" s="95"/>
      <c r="D25" s="95"/>
      <c r="E25" s="97" t="s">
        <v>76</v>
      </c>
      <c r="F25" s="104"/>
      <c r="G25" s="104"/>
      <c r="H25" s="101"/>
      <c r="I25" s="168">
        <v>714</v>
      </c>
      <c r="J25" s="168">
        <v>300</v>
      </c>
      <c r="K25" s="168">
        <v>300</v>
      </c>
      <c r="L25" s="168">
        <v>300</v>
      </c>
      <c r="M25" s="168">
        <v>300</v>
      </c>
      <c r="N25" s="168">
        <v>300</v>
      </c>
      <c r="O25" s="168">
        <v>300</v>
      </c>
      <c r="P25" s="168">
        <v>300</v>
      </c>
      <c r="Q25" s="168">
        <v>300</v>
      </c>
      <c r="R25" s="168">
        <v>300</v>
      </c>
      <c r="S25" s="168">
        <v>300</v>
      </c>
      <c r="T25" s="133"/>
    </row>
    <row r="26" spans="1:20" s="74" customFormat="1" ht="15" customHeight="1" thickBot="1" x14ac:dyDescent="0.35">
      <c r="A26" s="58">
        <v>26</v>
      </c>
      <c r="B26" s="117"/>
      <c r="C26" s="95"/>
      <c r="D26" s="60" t="s">
        <v>220</v>
      </c>
      <c r="E26" s="60"/>
      <c r="F26" s="98"/>
      <c r="G26" s="98"/>
      <c r="H26" s="101"/>
      <c r="I26" s="175">
        <f t="shared" ref="I26:S26" si="3">SUM(I22:I25)</f>
        <v>6069</v>
      </c>
      <c r="J26" s="175">
        <f t="shared" si="3"/>
        <v>6232</v>
      </c>
      <c r="K26" s="175">
        <f t="shared" si="3"/>
        <v>6232</v>
      </c>
      <c r="L26" s="175">
        <f t="shared" si="3"/>
        <v>6232</v>
      </c>
      <c r="M26" s="175">
        <f t="shared" si="3"/>
        <v>6232</v>
      </c>
      <c r="N26" s="175">
        <f t="shared" si="3"/>
        <v>6232</v>
      </c>
      <c r="O26" s="175">
        <f t="shared" si="3"/>
        <v>6232</v>
      </c>
      <c r="P26" s="175">
        <f t="shared" si="3"/>
        <v>6232</v>
      </c>
      <c r="Q26" s="175">
        <f t="shared" si="3"/>
        <v>6232</v>
      </c>
      <c r="R26" s="175">
        <f t="shared" si="3"/>
        <v>6232</v>
      </c>
      <c r="S26" s="175">
        <f t="shared" si="3"/>
        <v>6232</v>
      </c>
      <c r="T26" s="133"/>
    </row>
    <row r="27" spans="1:20" customFormat="1" ht="15" customHeight="1" x14ac:dyDescent="0.3">
      <c r="A27" s="41">
        <v>27</v>
      </c>
      <c r="B27" s="117"/>
      <c r="C27" s="95"/>
      <c r="D27" s="95"/>
      <c r="E27" s="97" t="s">
        <v>94</v>
      </c>
      <c r="F27" s="104"/>
      <c r="G27" s="104"/>
      <c r="H27" s="101"/>
      <c r="I27" s="168">
        <v>4721</v>
      </c>
      <c r="J27" s="168">
        <v>4170.588235294118</v>
      </c>
      <c r="K27" s="168">
        <v>4170.5113417916191</v>
      </c>
      <c r="L27" s="168">
        <v>4170.718652705219</v>
      </c>
      <c r="M27" s="168">
        <v>4171.1620985097115</v>
      </c>
      <c r="N27" s="168">
        <v>4170.8903792667625</v>
      </c>
      <c r="O27" s="168">
        <v>4170.8015821285435</v>
      </c>
      <c r="P27" s="168">
        <v>4170.8538157392613</v>
      </c>
      <c r="Q27" s="168">
        <v>4171.0074440060753</v>
      </c>
      <c r="R27" s="168">
        <v>4171.2250003752024</v>
      </c>
      <c r="S27" s="168">
        <v>4170.6507565652892</v>
      </c>
      <c r="T27" s="133"/>
    </row>
    <row r="28" spans="1:20" customFormat="1" ht="15" customHeight="1" thickBot="1" x14ac:dyDescent="0.35">
      <c r="A28" s="41">
        <v>28</v>
      </c>
      <c r="B28" s="117"/>
      <c r="C28" s="95"/>
      <c r="D28" s="95"/>
      <c r="E28" s="97" t="s">
        <v>60</v>
      </c>
      <c r="F28" s="104"/>
      <c r="G28" s="104"/>
      <c r="H28" s="101"/>
      <c r="I28" s="168">
        <v>9367</v>
      </c>
      <c r="J28" s="168">
        <v>8011.7647058823532</v>
      </c>
      <c r="K28" s="168">
        <v>7983.4678969627066</v>
      </c>
      <c r="L28" s="168">
        <v>8892.6958711204588</v>
      </c>
      <c r="M28" s="168">
        <v>9304.0472855130247</v>
      </c>
      <c r="N28" s="168">
        <v>9245.7001067437814</v>
      </c>
      <c r="O28" s="168">
        <v>9187.8398914805293</v>
      </c>
      <c r="P28" s="168">
        <v>9131.3057134813425</v>
      </c>
      <c r="Q28" s="168">
        <v>9076.016607235646</v>
      </c>
      <c r="R28" s="168">
        <v>9021.895276639003</v>
      </c>
      <c r="S28" s="168">
        <v>9022.190602026958</v>
      </c>
      <c r="T28" s="133"/>
    </row>
    <row r="29" spans="1:20" s="74" customFormat="1" ht="15" customHeight="1" thickBot="1" x14ac:dyDescent="0.35">
      <c r="A29" s="58">
        <v>29</v>
      </c>
      <c r="B29" s="117"/>
      <c r="C29" s="95"/>
      <c r="D29" s="60" t="s">
        <v>213</v>
      </c>
      <c r="E29" s="60"/>
      <c r="F29" s="98"/>
      <c r="G29" s="98"/>
      <c r="H29" s="101"/>
      <c r="I29" s="175">
        <f t="shared" ref="I29:S29" si="4">SUM(I27:I28)</f>
        <v>14088</v>
      </c>
      <c r="J29" s="175">
        <f t="shared" si="4"/>
        <v>12182.352941176472</v>
      </c>
      <c r="K29" s="175">
        <f t="shared" si="4"/>
        <v>12153.979238754326</v>
      </c>
      <c r="L29" s="175">
        <f t="shared" si="4"/>
        <v>13063.414523825679</v>
      </c>
      <c r="M29" s="175">
        <f t="shared" si="4"/>
        <v>13475.209384022735</v>
      </c>
      <c r="N29" s="175">
        <f t="shared" si="4"/>
        <v>13416.590486010544</v>
      </c>
      <c r="O29" s="175">
        <f t="shared" si="4"/>
        <v>13358.641473609074</v>
      </c>
      <c r="P29" s="175">
        <f t="shared" si="4"/>
        <v>13302.159529220604</v>
      </c>
      <c r="Q29" s="175">
        <f t="shared" si="4"/>
        <v>13247.024051241722</v>
      </c>
      <c r="R29" s="175">
        <f t="shared" si="4"/>
        <v>13193.120277014204</v>
      </c>
      <c r="S29" s="175">
        <f t="shared" si="4"/>
        <v>13192.841358592246</v>
      </c>
      <c r="T29" s="133"/>
    </row>
    <row r="30" spans="1:20" customFormat="1" ht="15" customHeight="1" thickBot="1" x14ac:dyDescent="0.35">
      <c r="A30" s="41">
        <v>30</v>
      </c>
      <c r="B30" s="117"/>
      <c r="C30" s="95"/>
      <c r="D30" s="96" t="s">
        <v>79</v>
      </c>
      <c r="E30" s="96"/>
      <c r="F30" s="104"/>
      <c r="G30" s="104"/>
      <c r="H30" s="101"/>
      <c r="I30" s="175">
        <f>I26+I29</f>
        <v>20157</v>
      </c>
      <c r="J30" s="175">
        <f t="shared" ref="J30:S30" si="5">J26+J29</f>
        <v>18414.352941176472</v>
      </c>
      <c r="K30" s="175">
        <f t="shared" si="5"/>
        <v>18385.979238754328</v>
      </c>
      <c r="L30" s="175">
        <f t="shared" si="5"/>
        <v>19295.414523825679</v>
      </c>
      <c r="M30" s="175">
        <f t="shared" si="5"/>
        <v>19707.209384022735</v>
      </c>
      <c r="N30" s="175">
        <f t="shared" si="5"/>
        <v>19648.590486010544</v>
      </c>
      <c r="O30" s="175">
        <f t="shared" si="5"/>
        <v>19590.641473609074</v>
      </c>
      <c r="P30" s="175">
        <f t="shared" si="5"/>
        <v>19534.159529220604</v>
      </c>
      <c r="Q30" s="175">
        <f t="shared" si="5"/>
        <v>19479.024051241722</v>
      </c>
      <c r="R30" s="175">
        <f t="shared" si="5"/>
        <v>19425.120277014204</v>
      </c>
      <c r="S30" s="175">
        <f t="shared" si="5"/>
        <v>19424.841358592246</v>
      </c>
      <c r="T30" s="133"/>
    </row>
    <row r="31" spans="1:20" customFormat="1" ht="30" customHeight="1" x14ac:dyDescent="0.3">
      <c r="A31" s="41">
        <v>31</v>
      </c>
      <c r="B31" s="117"/>
      <c r="C31" s="94" t="s">
        <v>99</v>
      </c>
      <c r="D31" s="95"/>
      <c r="E31" s="95"/>
      <c r="F31" s="104"/>
      <c r="G31" s="104"/>
      <c r="H31" s="104"/>
      <c r="I31" s="97"/>
      <c r="J31" s="97"/>
      <c r="K31" s="101"/>
      <c r="L31" s="101"/>
      <c r="M31" s="101"/>
      <c r="N31" s="97"/>
      <c r="O31" s="101"/>
      <c r="P31" s="97"/>
      <c r="Q31" s="97"/>
      <c r="R31" s="101"/>
      <c r="S31" s="101"/>
      <c r="T31" s="133"/>
    </row>
    <row r="32" spans="1:20" customFormat="1" ht="15" customHeight="1" x14ac:dyDescent="0.3">
      <c r="A32" s="41">
        <v>32</v>
      </c>
      <c r="B32" s="117"/>
      <c r="C32" s="282"/>
      <c r="D32" s="282"/>
      <c r="E32" s="285" t="s">
        <v>221</v>
      </c>
      <c r="F32" s="103"/>
      <c r="G32" s="134"/>
      <c r="H32" s="104"/>
      <c r="I32" s="97"/>
      <c r="J32" s="97"/>
      <c r="K32" s="101"/>
      <c r="L32" s="101"/>
      <c r="M32" s="101"/>
      <c r="N32" s="97"/>
      <c r="O32" s="101"/>
      <c r="P32" s="97"/>
      <c r="Q32" s="97"/>
      <c r="R32" s="101"/>
      <c r="S32" s="101"/>
      <c r="T32" s="133"/>
    </row>
    <row r="33" spans="1:20" customFormat="1" ht="15" customHeight="1" x14ac:dyDescent="0.3">
      <c r="A33" s="41">
        <v>33</v>
      </c>
      <c r="B33" s="117"/>
      <c r="C33" s="282"/>
      <c r="D33" s="282"/>
      <c r="E33" s="285"/>
      <c r="F33" s="103"/>
      <c r="G33" s="134"/>
      <c r="H33" s="101"/>
      <c r="I33" s="168"/>
      <c r="J33" s="168"/>
      <c r="K33" s="168"/>
      <c r="L33" s="168"/>
      <c r="M33" s="168"/>
      <c r="N33" s="168"/>
      <c r="O33" s="168"/>
      <c r="P33" s="168"/>
      <c r="Q33" s="168"/>
      <c r="R33" s="168"/>
      <c r="S33" s="168"/>
      <c r="T33" s="133"/>
    </row>
    <row r="34" spans="1:20" customFormat="1" ht="15" customHeight="1" x14ac:dyDescent="0.3">
      <c r="A34" s="41">
        <v>34</v>
      </c>
      <c r="B34" s="117"/>
      <c r="C34" s="95"/>
      <c r="D34" s="95"/>
      <c r="E34" s="102" t="s">
        <v>196</v>
      </c>
      <c r="F34" s="104"/>
      <c r="G34" s="104"/>
      <c r="H34" s="101"/>
      <c r="I34" s="168"/>
      <c r="J34" s="168"/>
      <c r="K34" s="168"/>
      <c r="L34" s="168"/>
      <c r="M34" s="168"/>
      <c r="N34" s="168"/>
      <c r="O34" s="168"/>
      <c r="P34" s="168"/>
      <c r="Q34" s="168"/>
      <c r="R34" s="168"/>
      <c r="S34" s="168"/>
      <c r="T34" s="133"/>
    </row>
    <row r="35" spans="1:20" customFormat="1" ht="15" customHeight="1" x14ac:dyDescent="0.3">
      <c r="A35" s="41">
        <v>35</v>
      </c>
      <c r="B35" s="117"/>
      <c r="C35" s="95"/>
      <c r="D35" s="95"/>
      <c r="E35" s="97" t="s">
        <v>90</v>
      </c>
      <c r="F35" s="97"/>
      <c r="G35" s="104"/>
      <c r="H35" s="101"/>
      <c r="I35" s="168"/>
      <c r="J35" s="168"/>
      <c r="K35" s="168"/>
      <c r="L35" s="168"/>
      <c r="M35" s="168"/>
      <c r="N35" s="168"/>
      <c r="O35" s="168"/>
      <c r="P35" s="168"/>
      <c r="Q35" s="168"/>
      <c r="R35" s="168"/>
      <c r="S35" s="168"/>
      <c r="T35" s="133"/>
    </row>
    <row r="36" spans="1:20" s="82" customFormat="1" ht="15" customHeight="1" x14ac:dyDescent="0.3">
      <c r="A36" s="58">
        <v>36</v>
      </c>
      <c r="B36" s="117"/>
      <c r="C36" s="95"/>
      <c r="D36" s="95"/>
      <c r="E36" s="97" t="s">
        <v>147</v>
      </c>
      <c r="F36" s="97"/>
      <c r="G36" s="104"/>
      <c r="H36" s="101"/>
      <c r="I36" s="168">
        <v>249</v>
      </c>
      <c r="J36" s="270">
        <v>249</v>
      </c>
      <c r="K36" s="270">
        <v>249</v>
      </c>
      <c r="L36" s="270">
        <v>249</v>
      </c>
      <c r="M36" s="270">
        <v>249</v>
      </c>
      <c r="N36" s="270">
        <v>249</v>
      </c>
      <c r="O36" s="270">
        <v>249</v>
      </c>
      <c r="P36" s="270">
        <v>249</v>
      </c>
      <c r="Q36" s="270">
        <v>249</v>
      </c>
      <c r="R36" s="270">
        <v>249</v>
      </c>
      <c r="S36" s="270">
        <v>249</v>
      </c>
      <c r="T36" s="133"/>
    </row>
    <row r="37" spans="1:20" s="63" customFormat="1" ht="15" customHeight="1" x14ac:dyDescent="0.3">
      <c r="A37" s="58">
        <v>37</v>
      </c>
      <c r="B37" s="109" t="s">
        <v>197</v>
      </c>
      <c r="C37" s="95"/>
      <c r="D37" s="95"/>
      <c r="E37" s="96"/>
      <c r="F37" s="104"/>
      <c r="G37" s="104"/>
      <c r="H37" s="101"/>
      <c r="I37" s="104"/>
      <c r="J37" s="101"/>
      <c r="K37" s="104"/>
      <c r="L37" s="101"/>
      <c r="M37" s="104"/>
      <c r="N37" s="101"/>
      <c r="O37" s="104"/>
      <c r="P37" s="101"/>
      <c r="Q37" s="104"/>
      <c r="R37" s="101"/>
      <c r="S37" s="101"/>
      <c r="T37" s="133"/>
    </row>
    <row r="38" spans="1:20" customFormat="1" ht="15" customHeight="1" x14ac:dyDescent="0.3">
      <c r="A38" s="58">
        <v>38</v>
      </c>
      <c r="B38" s="117"/>
      <c r="C38" s="95"/>
      <c r="D38" s="95"/>
      <c r="E38" s="96"/>
      <c r="F38" s="101"/>
      <c r="G38" s="101"/>
      <c r="H38" s="101"/>
      <c r="I38" s="101"/>
      <c r="J38" s="101"/>
      <c r="K38" s="101"/>
      <c r="L38" s="101"/>
      <c r="M38" s="101"/>
      <c r="N38" s="101"/>
      <c r="O38" s="101"/>
      <c r="P38" s="101"/>
      <c r="Q38" s="101"/>
      <c r="R38" s="101"/>
      <c r="S38" s="101"/>
      <c r="T38" s="133"/>
    </row>
    <row r="39" spans="1:20" s="71" customFormat="1" ht="15" customHeight="1" x14ac:dyDescent="0.3">
      <c r="A39" s="58">
        <v>39</v>
      </c>
      <c r="B39" s="117"/>
      <c r="C39" s="97"/>
      <c r="D39" s="101"/>
      <c r="E39" s="101"/>
      <c r="F39" s="101"/>
      <c r="G39" s="101"/>
      <c r="H39" s="121"/>
      <c r="I39" s="121" t="s">
        <v>82</v>
      </c>
      <c r="J39" s="121" t="s">
        <v>165</v>
      </c>
      <c r="K39" s="121" t="s">
        <v>166</v>
      </c>
      <c r="L39" s="121" t="s">
        <v>167</v>
      </c>
      <c r="M39" s="121" t="s">
        <v>168</v>
      </c>
      <c r="N39" s="121" t="s">
        <v>169</v>
      </c>
      <c r="O39" s="121" t="s">
        <v>171</v>
      </c>
      <c r="P39" s="121" t="s">
        <v>172</v>
      </c>
      <c r="Q39" s="121" t="s">
        <v>173</v>
      </c>
      <c r="R39" s="121" t="s">
        <v>174</v>
      </c>
      <c r="S39" s="121" t="s">
        <v>175</v>
      </c>
      <c r="T39" s="133"/>
    </row>
    <row r="40" spans="1:20" s="71" customFormat="1" ht="15" customHeight="1" x14ac:dyDescent="0.3">
      <c r="A40" s="58">
        <v>40</v>
      </c>
      <c r="B40" s="117"/>
      <c r="C40" s="119"/>
      <c r="D40" s="101"/>
      <c r="E40" s="101"/>
      <c r="F40" s="101"/>
      <c r="G40" s="101"/>
      <c r="H40" s="189" t="str">
        <f>IF(ISNUMBER(CoverSheet!$C$12),"for year ended","")</f>
        <v>for year ended</v>
      </c>
      <c r="I40" s="122">
        <f>IF(ISNUMBER(CoverSheet!$C$12),DATE(YEAR(CoverSheet!$C$12),MONTH(CoverSheet!$C$12),DAY(CoverSheet!$C$12))-1,"")</f>
        <v>43921</v>
      </c>
      <c r="J40" s="122">
        <f>IF(ISNUMBER(CoverSheet!$C$12),DATE(YEAR(CoverSheet!$C$12)+1,MONTH(CoverSheet!$C$12),DAY(CoverSheet!$C$12))-1,"")</f>
        <v>44286</v>
      </c>
      <c r="K40" s="122">
        <f>IF(ISNUMBER(CoverSheet!$C$12),DATE(YEAR(CoverSheet!$C$12)+2,MONTH(CoverSheet!$C$12),DAY(CoverSheet!$C$12))-1,"")</f>
        <v>44651</v>
      </c>
      <c r="L40" s="122">
        <f>IF(ISNUMBER(CoverSheet!$C$12),DATE(YEAR(CoverSheet!$C$12)+3,MONTH(CoverSheet!$C$12),DAY(CoverSheet!$C$12))-1,"")</f>
        <v>45016</v>
      </c>
      <c r="M40" s="122">
        <f>IF(ISNUMBER(CoverSheet!$C$12),DATE(YEAR(CoverSheet!$C$12)+4,MONTH(CoverSheet!$C$12),DAY(CoverSheet!$C$12))-1,"")</f>
        <v>45382</v>
      </c>
      <c r="N40" s="122">
        <f>IF(ISNUMBER(CoverSheet!$C$12),DATE(YEAR(CoverSheet!$C$12)+5,MONTH(CoverSheet!$C$12),DAY(CoverSheet!$C$12))-1,"")</f>
        <v>45747</v>
      </c>
      <c r="O40" s="122">
        <f>IF(ISNUMBER(CoverSheet!$C$12),DATE(YEAR(CoverSheet!$C$12)+6,MONTH(CoverSheet!$C$12),DAY(CoverSheet!$C$12))-1,"")</f>
        <v>46112</v>
      </c>
      <c r="P40" s="122">
        <f>IF(ISNUMBER(CoverSheet!$C$12),DATE(YEAR(CoverSheet!$C$12)+7,MONTH(CoverSheet!$C$12),DAY(CoverSheet!$C$12))-1,"")</f>
        <v>46477</v>
      </c>
      <c r="Q40" s="122">
        <f>IF(ISNUMBER(CoverSheet!$C$12),DATE(YEAR(CoverSheet!$C$12)+8,MONTH(CoverSheet!$C$12),DAY(CoverSheet!$C$12))-1,"")</f>
        <v>46843</v>
      </c>
      <c r="R40" s="122">
        <f>IF(ISNUMBER(CoverSheet!$C$12),DATE(YEAR(CoverSheet!$C$12)+9,MONTH(CoverSheet!$C$12),DAY(CoverSheet!$C$12))-1,"")</f>
        <v>47208</v>
      </c>
      <c r="S40" s="122">
        <f>IF(ISNUMBER(CoverSheet!$C$12),DATE(YEAR(CoverSheet!$C$12)+10,MONTH(CoverSheet!$C$12),DAY(CoverSheet!$C$12))-1,"")</f>
        <v>47573</v>
      </c>
      <c r="T40" s="133"/>
    </row>
    <row r="41" spans="1:20" customFormat="1" ht="30" customHeight="1" x14ac:dyDescent="0.3">
      <c r="A41" s="58">
        <v>41</v>
      </c>
      <c r="B41" s="117"/>
      <c r="C41" s="94" t="s">
        <v>96</v>
      </c>
      <c r="D41" s="95"/>
      <c r="E41" s="96"/>
      <c r="F41" s="104"/>
      <c r="G41" s="104"/>
      <c r="H41" s="101"/>
      <c r="I41" s="135" t="s">
        <v>186</v>
      </c>
      <c r="J41" s="101"/>
      <c r="K41" s="101"/>
      <c r="L41" s="101"/>
      <c r="M41" s="101"/>
      <c r="N41" s="101"/>
      <c r="O41" s="101"/>
      <c r="P41" s="101"/>
      <c r="Q41" s="101"/>
      <c r="R41" s="101"/>
      <c r="S41" s="101"/>
      <c r="T41" s="133"/>
    </row>
    <row r="42" spans="1:20" customFormat="1" ht="15" customHeight="1" x14ac:dyDescent="0.3">
      <c r="A42" s="58">
        <v>42</v>
      </c>
      <c r="B42" s="117"/>
      <c r="C42" s="95"/>
      <c r="D42" s="95"/>
      <c r="E42" s="97" t="s">
        <v>62</v>
      </c>
      <c r="F42" s="104"/>
      <c r="G42" s="104"/>
      <c r="H42" s="101"/>
      <c r="I42" s="171">
        <f t="shared" ref="I42:S42" si="6">I10-I22</f>
        <v>0</v>
      </c>
      <c r="J42" s="171">
        <f t="shared" si="6"/>
        <v>42</v>
      </c>
      <c r="K42" s="171">
        <f t="shared" si="6"/>
        <v>84.840000000000146</v>
      </c>
      <c r="L42" s="171">
        <f t="shared" si="6"/>
        <v>128.53679999999986</v>
      </c>
      <c r="M42" s="171">
        <f t="shared" si="6"/>
        <v>173.10753599999998</v>
      </c>
      <c r="N42" s="171">
        <f t="shared" si="6"/>
        <v>218.56968671999994</v>
      </c>
      <c r="O42" s="171">
        <f t="shared" si="6"/>
        <v>264.94108045439998</v>
      </c>
      <c r="P42" s="171">
        <f t="shared" si="6"/>
        <v>312.23990206348753</v>
      </c>
      <c r="Q42" s="171">
        <f t="shared" si="6"/>
        <v>360.48470010475739</v>
      </c>
      <c r="R42" s="171">
        <f t="shared" si="6"/>
        <v>409.69439410685254</v>
      </c>
      <c r="S42" s="171">
        <f t="shared" si="6"/>
        <v>459.88828198899</v>
      </c>
      <c r="T42" s="133"/>
    </row>
    <row r="43" spans="1:20" customFormat="1" ht="15" customHeight="1" x14ac:dyDescent="0.3">
      <c r="A43" s="58">
        <v>43</v>
      </c>
      <c r="B43" s="117"/>
      <c r="C43" s="95"/>
      <c r="D43" s="95"/>
      <c r="E43" s="97" t="s">
        <v>61</v>
      </c>
      <c r="F43" s="104"/>
      <c r="G43" s="104"/>
      <c r="H43" s="101"/>
      <c r="I43" s="171">
        <f t="shared" ref="I43:S43" si="7">I11-I23</f>
        <v>0</v>
      </c>
      <c r="J43" s="171">
        <f t="shared" si="7"/>
        <v>16.639999999999986</v>
      </c>
      <c r="K43" s="171">
        <f t="shared" si="7"/>
        <v>33.612799999999993</v>
      </c>
      <c r="L43" s="171">
        <f t="shared" si="7"/>
        <v>50.925055999999927</v>
      </c>
      <c r="M43" s="171">
        <f t="shared" si="7"/>
        <v>68.583557120000023</v>
      </c>
      <c r="N43" s="171">
        <f t="shared" si="7"/>
        <v>86.595228262400042</v>
      </c>
      <c r="O43" s="171">
        <f t="shared" si="7"/>
        <v>104.96713282764802</v>
      </c>
      <c r="P43" s="171">
        <f t="shared" si="7"/>
        <v>123.70647548420084</v>
      </c>
      <c r="Q43" s="171">
        <f t="shared" si="7"/>
        <v>142.8206049938849</v>
      </c>
      <c r="R43" s="171">
        <f t="shared" si="7"/>
        <v>162.31701709376262</v>
      </c>
      <c r="S43" s="171">
        <f t="shared" si="7"/>
        <v>182.20335743563794</v>
      </c>
      <c r="T43" s="133"/>
    </row>
    <row r="44" spans="1:20" customFormat="1" ht="15" customHeight="1" x14ac:dyDescent="0.3">
      <c r="A44" s="58">
        <v>44</v>
      </c>
      <c r="B44" s="117"/>
      <c r="C44" s="95"/>
      <c r="D44" s="95"/>
      <c r="E44" s="97" t="s">
        <v>80</v>
      </c>
      <c r="F44" s="104"/>
      <c r="G44" s="104"/>
      <c r="H44" s="101"/>
      <c r="I44" s="171">
        <f t="shared" ref="I44:S44" si="8">I12-I24</f>
        <v>0</v>
      </c>
      <c r="J44" s="171">
        <f t="shared" si="8"/>
        <v>60</v>
      </c>
      <c r="K44" s="171">
        <f t="shared" si="8"/>
        <v>121.19999999999982</v>
      </c>
      <c r="L44" s="171">
        <f t="shared" si="8"/>
        <v>183.6239999999998</v>
      </c>
      <c r="M44" s="171">
        <f t="shared" si="8"/>
        <v>247.29647999999997</v>
      </c>
      <c r="N44" s="171">
        <f t="shared" si="8"/>
        <v>312.24240959999997</v>
      </c>
      <c r="O44" s="171">
        <f t="shared" si="8"/>
        <v>378.48725779200004</v>
      </c>
      <c r="P44" s="171">
        <f t="shared" si="8"/>
        <v>446.05700294783946</v>
      </c>
      <c r="Q44" s="171">
        <f t="shared" si="8"/>
        <v>514.97814300679647</v>
      </c>
      <c r="R44" s="171">
        <f t="shared" si="8"/>
        <v>585.27770586693259</v>
      </c>
      <c r="S44" s="171">
        <f t="shared" si="8"/>
        <v>656.98325998427117</v>
      </c>
      <c r="T44" s="133"/>
    </row>
    <row r="45" spans="1:20" customFormat="1" ht="15" customHeight="1" thickBot="1" x14ac:dyDescent="0.35">
      <c r="A45" s="58">
        <v>45</v>
      </c>
      <c r="B45" s="117"/>
      <c r="C45" s="95"/>
      <c r="D45" s="95"/>
      <c r="E45" s="97" t="s">
        <v>76</v>
      </c>
      <c r="F45" s="104"/>
      <c r="G45" s="104"/>
      <c r="H45" s="101"/>
      <c r="I45" s="171">
        <f t="shared" ref="I45:S45" si="9">I13-I25</f>
        <v>0</v>
      </c>
      <c r="J45" s="171">
        <f t="shared" si="9"/>
        <v>6</v>
      </c>
      <c r="K45" s="171">
        <f t="shared" si="9"/>
        <v>12.120000000000005</v>
      </c>
      <c r="L45" s="171">
        <f t="shared" si="9"/>
        <v>18.36239999999998</v>
      </c>
      <c r="M45" s="171">
        <f t="shared" si="9"/>
        <v>24.729647999999997</v>
      </c>
      <c r="N45" s="171">
        <f t="shared" si="9"/>
        <v>31.224240960000031</v>
      </c>
      <c r="O45" s="171">
        <f t="shared" si="9"/>
        <v>37.848725779200038</v>
      </c>
      <c r="P45" s="171">
        <f t="shared" si="9"/>
        <v>44.605700294783958</v>
      </c>
      <c r="Q45" s="171">
        <f t="shared" si="9"/>
        <v>51.497814300679636</v>
      </c>
      <c r="R45" s="171">
        <f t="shared" si="9"/>
        <v>58.527770586693237</v>
      </c>
      <c r="S45" s="171">
        <f t="shared" si="9"/>
        <v>65.698325998427151</v>
      </c>
      <c r="T45" s="133"/>
    </row>
    <row r="46" spans="1:20" s="74" customFormat="1" ht="15" customHeight="1" thickBot="1" x14ac:dyDescent="0.35">
      <c r="A46" s="58">
        <v>46</v>
      </c>
      <c r="B46" s="117"/>
      <c r="C46" s="95"/>
      <c r="D46" s="60" t="s">
        <v>220</v>
      </c>
      <c r="E46" s="60"/>
      <c r="F46" s="98"/>
      <c r="G46" s="98"/>
      <c r="H46" s="101"/>
      <c r="I46" s="175">
        <f>I14-I26</f>
        <v>0</v>
      </c>
      <c r="J46" s="175">
        <f t="shared" ref="J46:S46" si="10">J14-J26</f>
        <v>124.63999999999942</v>
      </c>
      <c r="K46" s="175">
        <f t="shared" si="10"/>
        <v>251.77279999999973</v>
      </c>
      <c r="L46" s="175">
        <f t="shared" si="10"/>
        <v>381.44825599999967</v>
      </c>
      <c r="M46" s="175">
        <f t="shared" si="10"/>
        <v>513.71722111999952</v>
      </c>
      <c r="N46" s="175">
        <f t="shared" si="10"/>
        <v>648.63156554240049</v>
      </c>
      <c r="O46" s="175">
        <f t="shared" si="10"/>
        <v>786.24419685324847</v>
      </c>
      <c r="P46" s="175">
        <f t="shared" si="10"/>
        <v>926.60908079031105</v>
      </c>
      <c r="Q46" s="175">
        <f t="shared" si="10"/>
        <v>1069.781262406118</v>
      </c>
      <c r="R46" s="175">
        <f t="shared" si="10"/>
        <v>1215.8168876542404</v>
      </c>
      <c r="S46" s="175">
        <f t="shared" si="10"/>
        <v>1364.7732254073262</v>
      </c>
      <c r="T46" s="133"/>
    </row>
    <row r="47" spans="1:20" customFormat="1" ht="15" customHeight="1" x14ac:dyDescent="0.3">
      <c r="A47" s="58">
        <v>47</v>
      </c>
      <c r="B47" s="117"/>
      <c r="C47" s="95"/>
      <c r="D47" s="95"/>
      <c r="E47" s="97" t="s">
        <v>94</v>
      </c>
      <c r="F47" s="104"/>
      <c r="G47" s="104"/>
      <c r="H47" s="101"/>
      <c r="I47" s="171">
        <f t="shared" ref="I47:S47" si="11">I15-I27</f>
        <v>0</v>
      </c>
      <c r="J47" s="171">
        <f t="shared" si="11"/>
        <v>83.411764705881978</v>
      </c>
      <c r="K47" s="171">
        <f t="shared" si="11"/>
        <v>168.48865820838091</v>
      </c>
      <c r="L47" s="171">
        <f t="shared" si="11"/>
        <v>255.28134729478097</v>
      </c>
      <c r="M47" s="171">
        <f t="shared" si="11"/>
        <v>343.83790149028846</v>
      </c>
      <c r="N47" s="171">
        <f t="shared" si="11"/>
        <v>434.10962073323753</v>
      </c>
      <c r="O47" s="171">
        <f t="shared" si="11"/>
        <v>526.19841787145651</v>
      </c>
      <c r="P47" s="171">
        <f t="shared" si="11"/>
        <v>620.14618426073866</v>
      </c>
      <c r="Q47" s="171">
        <f t="shared" si="11"/>
        <v>715.99255599392473</v>
      </c>
      <c r="R47" s="171">
        <f t="shared" si="11"/>
        <v>813.7749996247976</v>
      </c>
      <c r="S47" s="171">
        <f t="shared" si="11"/>
        <v>913.34924343471084</v>
      </c>
      <c r="T47" s="133"/>
    </row>
    <row r="48" spans="1:20" customFormat="1" ht="15" customHeight="1" thickBot="1" x14ac:dyDescent="0.35">
      <c r="A48" s="58">
        <v>48</v>
      </c>
      <c r="B48" s="117"/>
      <c r="C48" s="95"/>
      <c r="D48" s="95"/>
      <c r="E48" s="97" t="s">
        <v>60</v>
      </c>
      <c r="F48" s="104"/>
      <c r="G48" s="104"/>
      <c r="H48" s="101"/>
      <c r="I48" s="171">
        <f t="shared" ref="I48:S48" si="12">I16-I28</f>
        <v>0</v>
      </c>
      <c r="J48" s="171">
        <f t="shared" si="12"/>
        <v>160.23529411764684</v>
      </c>
      <c r="K48" s="171">
        <f t="shared" si="12"/>
        <v>322.53210303729338</v>
      </c>
      <c r="L48" s="171">
        <f t="shared" si="12"/>
        <v>544.30412887954117</v>
      </c>
      <c r="M48" s="171">
        <f t="shared" si="12"/>
        <v>766.95271448697531</v>
      </c>
      <c r="N48" s="171">
        <f t="shared" si="12"/>
        <v>962.29989325621864</v>
      </c>
      <c r="O48" s="171">
        <f t="shared" si="12"/>
        <v>1159.1601085194707</v>
      </c>
      <c r="P48" s="171">
        <f t="shared" si="12"/>
        <v>1357.6942865186575</v>
      </c>
      <c r="Q48" s="171">
        <f t="shared" si="12"/>
        <v>1557.983392764354</v>
      </c>
      <c r="R48" s="171">
        <f t="shared" si="12"/>
        <v>1760.104723360997</v>
      </c>
      <c r="S48" s="171">
        <f t="shared" si="12"/>
        <v>1975.809397973042</v>
      </c>
      <c r="T48" s="133"/>
    </row>
    <row r="49" spans="1:20" s="74" customFormat="1" ht="15" customHeight="1" thickBot="1" x14ac:dyDescent="0.35">
      <c r="A49" s="58">
        <v>49</v>
      </c>
      <c r="B49" s="117"/>
      <c r="C49" s="95"/>
      <c r="D49" s="60" t="s">
        <v>213</v>
      </c>
      <c r="E49" s="60"/>
      <c r="F49" s="98"/>
      <c r="G49" s="98"/>
      <c r="H49" s="101"/>
      <c r="I49" s="175">
        <f>I17-I29</f>
        <v>0</v>
      </c>
      <c r="J49" s="175">
        <f t="shared" ref="J49:S49" si="13">J17-J29</f>
        <v>243.64705882352791</v>
      </c>
      <c r="K49" s="175">
        <f t="shared" si="13"/>
        <v>491.02076124567429</v>
      </c>
      <c r="L49" s="175">
        <f t="shared" si="13"/>
        <v>799.58547617432123</v>
      </c>
      <c r="M49" s="175">
        <f t="shared" si="13"/>
        <v>1110.7906159772647</v>
      </c>
      <c r="N49" s="175">
        <f t="shared" si="13"/>
        <v>1396.4095139894562</v>
      </c>
      <c r="O49" s="175">
        <f t="shared" si="13"/>
        <v>1685.3585263909263</v>
      </c>
      <c r="P49" s="175">
        <f t="shared" si="13"/>
        <v>1977.8404707793961</v>
      </c>
      <c r="Q49" s="175">
        <f t="shared" si="13"/>
        <v>2273.9759487582778</v>
      </c>
      <c r="R49" s="175">
        <f t="shared" si="13"/>
        <v>2573.8797229857955</v>
      </c>
      <c r="S49" s="175">
        <f t="shared" si="13"/>
        <v>2889.1586414077537</v>
      </c>
      <c r="T49" s="133"/>
    </row>
    <row r="50" spans="1:20" customFormat="1" ht="15" customHeight="1" thickBot="1" x14ac:dyDescent="0.35">
      <c r="A50" s="58">
        <v>50</v>
      </c>
      <c r="B50" s="117"/>
      <c r="C50" s="95"/>
      <c r="D50" s="115" t="s">
        <v>79</v>
      </c>
      <c r="E50" s="96"/>
      <c r="F50" s="104"/>
      <c r="G50" s="104"/>
      <c r="H50" s="101"/>
      <c r="I50" s="175">
        <f>I46+I49</f>
        <v>0</v>
      </c>
      <c r="J50" s="175">
        <f t="shared" ref="J50:S50" si="14">J46+J49</f>
        <v>368.28705882352733</v>
      </c>
      <c r="K50" s="175">
        <f t="shared" si="14"/>
        <v>742.79356124567403</v>
      </c>
      <c r="L50" s="175">
        <f t="shared" si="14"/>
        <v>1181.0337321743209</v>
      </c>
      <c r="M50" s="175">
        <f t="shared" si="14"/>
        <v>1624.5078370972642</v>
      </c>
      <c r="N50" s="175">
        <f t="shared" si="14"/>
        <v>2045.0410795318567</v>
      </c>
      <c r="O50" s="175">
        <f t="shared" si="14"/>
        <v>2471.6027232441747</v>
      </c>
      <c r="P50" s="175">
        <f t="shared" si="14"/>
        <v>2904.4495515697072</v>
      </c>
      <c r="Q50" s="175">
        <f t="shared" si="14"/>
        <v>3343.7572111643958</v>
      </c>
      <c r="R50" s="175">
        <f t="shared" si="14"/>
        <v>3789.6966106400359</v>
      </c>
      <c r="S50" s="175">
        <f t="shared" si="14"/>
        <v>4253.93186681508</v>
      </c>
      <c r="T50" s="133"/>
    </row>
    <row r="51" spans="1:20" customFormat="1" x14ac:dyDescent="0.3">
      <c r="A51" s="22"/>
      <c r="B51" s="120"/>
      <c r="C51" s="105"/>
      <c r="D51" s="105"/>
      <c r="E51" s="105"/>
      <c r="F51" s="105"/>
      <c r="G51" s="105"/>
      <c r="H51" s="105"/>
      <c r="I51" s="105"/>
      <c r="J51" s="105"/>
      <c r="K51" s="105"/>
      <c r="L51" s="105"/>
      <c r="M51" s="105"/>
      <c r="N51" s="105"/>
      <c r="O51" s="105"/>
      <c r="P51" s="105"/>
      <c r="Q51" s="105"/>
      <c r="R51" s="105"/>
      <c r="S51" s="105"/>
      <c r="T51" s="136"/>
    </row>
  </sheetData>
  <sheetProtection sheet="1" objects="1"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9" footer="0.31496062992125989"/>
  <pageSetup paperSize="9" scale="46" orientation="landscape" cellComments="asDisplayed" r:id="rId2"/>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O65"/>
  <sheetViews>
    <sheetView showGridLines="0" topLeftCell="D55" zoomScaleNormal="100" zoomScaleSheetLayoutView="100" workbookViewId="0">
      <selection activeCell="E9" sqref="E9"/>
    </sheetView>
  </sheetViews>
  <sheetFormatPr defaultColWidth="9.109375" defaultRowHeight="13.8" x14ac:dyDescent="0.3"/>
  <cols>
    <col min="1" max="1" width="4.5546875" style="19" customWidth="1"/>
    <col min="2" max="2" width="3.109375" style="51" customWidth="1"/>
    <col min="3" max="3" width="8.109375" style="10" customWidth="1"/>
    <col min="4" max="4" width="27.5546875" style="11" customWidth="1"/>
    <col min="5" max="5" width="59.44140625" style="15" customWidth="1"/>
    <col min="6" max="6" width="7" style="15" customWidth="1"/>
    <col min="7" max="7" width="13.109375" style="10" customWidth="1"/>
    <col min="8" max="8" width="13.109375" style="16" customWidth="1"/>
    <col min="9" max="11" width="13.109375" style="10" customWidth="1"/>
    <col min="12" max="12" width="13.109375" style="256" customWidth="1"/>
    <col min="13" max="13" width="13.109375" style="66" customWidth="1"/>
    <col min="14" max="14" width="13.109375" style="17" customWidth="1"/>
    <col min="15" max="15" width="2.5546875" style="10" customWidth="1"/>
    <col min="16" max="16384" width="9.109375" style="10"/>
  </cols>
  <sheetData>
    <row r="1" spans="1:15" ht="15" customHeight="1" x14ac:dyDescent="0.3">
      <c r="A1" s="160"/>
      <c r="B1" s="31"/>
      <c r="C1" s="31"/>
      <c r="D1" s="31"/>
      <c r="E1" s="31"/>
      <c r="F1" s="31"/>
      <c r="G1" s="31"/>
      <c r="H1" s="31"/>
      <c r="I1" s="31"/>
      <c r="J1" s="39"/>
      <c r="K1" s="31"/>
      <c r="L1" s="31"/>
      <c r="M1" s="31"/>
      <c r="N1" s="31"/>
      <c r="O1" s="32"/>
    </row>
    <row r="2" spans="1:15" ht="18" customHeight="1" x14ac:dyDescent="0.35">
      <c r="A2" s="161"/>
      <c r="B2" s="85"/>
      <c r="C2" s="85"/>
      <c r="D2" s="85"/>
      <c r="E2" s="85"/>
      <c r="F2" s="85"/>
      <c r="G2" s="85"/>
      <c r="H2" s="85"/>
      <c r="I2" s="85"/>
      <c r="J2" s="42" t="s">
        <v>7</v>
      </c>
      <c r="K2" s="283" t="str">
        <f>IF(NOT(ISBLANK(CoverSheet!$C$8)),CoverSheet!$C$8,"")</f>
        <v>Alpine Energy Limited</v>
      </c>
      <c r="L2" s="283"/>
      <c r="M2" s="283"/>
      <c r="N2" s="283"/>
      <c r="O2" s="25"/>
    </row>
    <row r="3" spans="1:15" ht="18" customHeight="1" x14ac:dyDescent="0.3">
      <c r="A3" s="161"/>
      <c r="B3" s="85"/>
      <c r="C3" s="85"/>
      <c r="D3" s="85"/>
      <c r="E3" s="85"/>
      <c r="F3" s="85"/>
      <c r="G3" s="85"/>
      <c r="H3" s="85"/>
      <c r="I3" s="85"/>
      <c r="J3" s="42" t="s">
        <v>81</v>
      </c>
      <c r="K3" s="284" t="str">
        <f>IF(ISNUMBER(CoverSheet!$C$12),TEXT(CoverSheet!$C$12,"_([$-1409]d mmmm yyyy;_(@")&amp;" –"&amp;TEXT(DATE(YEAR(CoverSheet!$C$12)+10,MONTH(CoverSheet!$C$12),DAY(CoverSheet!$C$12)-1),"_([$-1409]d mmmm yyyy;_(@"),"")</f>
        <v xml:space="preserve"> 1 April 2020 – 31 March 2030</v>
      </c>
      <c r="L3" s="284"/>
      <c r="M3" s="284"/>
      <c r="N3" s="284"/>
      <c r="O3" s="25"/>
    </row>
    <row r="4" spans="1:15" ht="21" x14ac:dyDescent="0.4">
      <c r="A4" s="148" t="s">
        <v>161</v>
      </c>
      <c r="B4" s="83"/>
      <c r="C4" s="85"/>
      <c r="D4" s="85"/>
      <c r="E4" s="85"/>
      <c r="F4" s="85"/>
      <c r="G4" s="85"/>
      <c r="H4" s="85"/>
      <c r="I4" s="85"/>
      <c r="J4" s="85"/>
      <c r="K4" s="85"/>
      <c r="L4" s="147"/>
      <c r="M4" s="85"/>
      <c r="N4" s="85"/>
      <c r="O4" s="25"/>
    </row>
    <row r="5" spans="1:15" s="112" customFormat="1" ht="49.5" customHeight="1" x14ac:dyDescent="0.3">
      <c r="A5" s="280" t="s">
        <v>240</v>
      </c>
      <c r="B5" s="281"/>
      <c r="C5" s="281"/>
      <c r="D5" s="281"/>
      <c r="E5" s="281"/>
      <c r="F5" s="281"/>
      <c r="G5" s="281"/>
      <c r="H5" s="281"/>
      <c r="I5" s="281"/>
      <c r="J5" s="281"/>
      <c r="K5" s="281"/>
      <c r="L5" s="281"/>
      <c r="M5" s="281"/>
      <c r="N5" s="281"/>
      <c r="O5" s="106"/>
    </row>
    <row r="6" spans="1:15" ht="15" customHeight="1" x14ac:dyDescent="0.3">
      <c r="A6" s="162" t="s">
        <v>244</v>
      </c>
      <c r="B6" s="56"/>
      <c r="C6" s="56"/>
      <c r="D6" s="85"/>
      <c r="E6" s="85"/>
      <c r="F6" s="85"/>
      <c r="G6" s="85"/>
      <c r="H6" s="85"/>
      <c r="I6" s="85"/>
      <c r="J6" s="85"/>
      <c r="K6" s="85"/>
      <c r="L6" s="147"/>
      <c r="M6" s="85"/>
      <c r="N6" s="85"/>
      <c r="O6" s="25"/>
    </row>
    <row r="7" spans="1:15" ht="15.6" x14ac:dyDescent="0.3">
      <c r="A7" s="163">
        <v>7</v>
      </c>
      <c r="B7" s="92"/>
      <c r="C7" s="101"/>
      <c r="D7" s="101"/>
      <c r="E7" s="101"/>
      <c r="F7" s="101"/>
      <c r="G7" s="286" t="s">
        <v>214</v>
      </c>
      <c r="H7" s="286"/>
      <c r="I7" s="286"/>
      <c r="J7" s="286"/>
      <c r="K7" s="286"/>
      <c r="L7" s="286"/>
      <c r="M7" s="286"/>
      <c r="N7" s="286"/>
      <c r="O7" s="20"/>
    </row>
    <row r="8" spans="1:15" s="66" customFormat="1" ht="15.6" x14ac:dyDescent="0.3">
      <c r="A8" s="163">
        <v>8</v>
      </c>
      <c r="B8" s="92"/>
      <c r="C8" s="101"/>
      <c r="D8" s="101"/>
      <c r="E8" s="101"/>
      <c r="F8" s="101"/>
      <c r="G8" s="110"/>
      <c r="H8" s="110"/>
      <c r="I8" s="110"/>
      <c r="J8" s="110"/>
      <c r="K8" s="110"/>
      <c r="L8" s="258"/>
      <c r="M8" s="101"/>
      <c r="N8" s="287" t="s">
        <v>215</v>
      </c>
      <c r="O8" s="20"/>
    </row>
    <row r="9" spans="1:15" s="13" customFormat="1" ht="49.5" customHeight="1" x14ac:dyDescent="0.3">
      <c r="A9" s="163">
        <v>9</v>
      </c>
      <c r="B9" s="93"/>
      <c r="C9" s="138" t="s">
        <v>14</v>
      </c>
      <c r="D9" s="138" t="s">
        <v>2</v>
      </c>
      <c r="E9" s="138" t="s">
        <v>15</v>
      </c>
      <c r="F9" s="132" t="s">
        <v>68</v>
      </c>
      <c r="G9" s="262" t="s">
        <v>310</v>
      </c>
      <c r="H9" s="262" t="s">
        <v>311</v>
      </c>
      <c r="I9" s="262" t="s">
        <v>312</v>
      </c>
      <c r="J9" s="262" t="s">
        <v>313</v>
      </c>
      <c r="K9" s="262" t="s">
        <v>314</v>
      </c>
      <c r="L9" s="257" t="s">
        <v>309</v>
      </c>
      <c r="M9" s="132" t="s">
        <v>65</v>
      </c>
      <c r="N9" s="288"/>
      <c r="O9" s="29"/>
    </row>
    <row r="10" spans="1:15" ht="15" customHeight="1" x14ac:dyDescent="0.3">
      <c r="A10" s="163">
        <v>10</v>
      </c>
      <c r="B10" s="92"/>
      <c r="C10" s="97" t="s">
        <v>16</v>
      </c>
      <c r="D10" s="97" t="s">
        <v>100</v>
      </c>
      <c r="E10" s="97" t="s">
        <v>17</v>
      </c>
      <c r="F10" s="99" t="s">
        <v>18</v>
      </c>
      <c r="G10" s="181"/>
      <c r="H10" s="181"/>
      <c r="I10" s="181">
        <v>0.28620000000000001</v>
      </c>
      <c r="J10" s="181">
        <v>0.38529999999999998</v>
      </c>
      <c r="K10" s="181">
        <v>0.32850000000000001</v>
      </c>
      <c r="L10" s="181"/>
      <c r="M10" s="157">
        <v>3</v>
      </c>
      <c r="N10" s="181">
        <v>0</v>
      </c>
      <c r="O10" s="20"/>
    </row>
    <row r="11" spans="1:15" ht="15" customHeight="1" x14ac:dyDescent="0.3">
      <c r="A11" s="163">
        <v>11</v>
      </c>
      <c r="B11" s="92"/>
      <c r="C11" s="97" t="s">
        <v>16</v>
      </c>
      <c r="D11" s="97" t="s">
        <v>100</v>
      </c>
      <c r="E11" s="97" t="s">
        <v>19</v>
      </c>
      <c r="F11" s="99" t="s">
        <v>18</v>
      </c>
      <c r="G11" s="181">
        <v>0.1671</v>
      </c>
      <c r="H11" s="181">
        <v>0.12839999999999999</v>
      </c>
      <c r="I11" s="181">
        <v>0.23130000000000001</v>
      </c>
      <c r="J11" s="181">
        <v>0.1678</v>
      </c>
      <c r="K11" s="181">
        <v>0.22839999999999999</v>
      </c>
      <c r="L11" s="181">
        <v>7.6999999999999999E-2</v>
      </c>
      <c r="M11" s="157">
        <v>3</v>
      </c>
      <c r="N11" s="181">
        <v>0.06</v>
      </c>
      <c r="O11" s="20"/>
    </row>
    <row r="12" spans="1:15" ht="15" customHeight="1" x14ac:dyDescent="0.3">
      <c r="A12" s="163">
        <v>12</v>
      </c>
      <c r="B12" s="92"/>
      <c r="C12" s="97" t="s">
        <v>16</v>
      </c>
      <c r="D12" s="97" t="s">
        <v>100</v>
      </c>
      <c r="E12" s="97" t="s">
        <v>20</v>
      </c>
      <c r="F12" s="99" t="s">
        <v>18</v>
      </c>
      <c r="G12" s="267"/>
      <c r="H12" s="267"/>
      <c r="I12" s="267"/>
      <c r="J12" s="267"/>
      <c r="K12" s="267"/>
      <c r="L12" s="267"/>
      <c r="M12" s="268"/>
      <c r="N12" s="267"/>
      <c r="O12" s="20"/>
    </row>
    <row r="13" spans="1:15" ht="15" customHeight="1" x14ac:dyDescent="0.3">
      <c r="A13" s="163">
        <v>13</v>
      </c>
      <c r="B13" s="92"/>
      <c r="C13" s="97" t="s">
        <v>22</v>
      </c>
      <c r="D13" s="97" t="s">
        <v>101</v>
      </c>
      <c r="E13" s="97" t="s">
        <v>23</v>
      </c>
      <c r="F13" s="99" t="s">
        <v>24</v>
      </c>
      <c r="G13" s="181">
        <v>0</v>
      </c>
      <c r="H13" s="181">
        <v>2.1499999999999998E-2</v>
      </c>
      <c r="I13" s="181">
        <v>0.3241</v>
      </c>
      <c r="J13" s="181">
        <v>0.26590000000000003</v>
      </c>
      <c r="K13" s="181">
        <v>0.38850000000000001</v>
      </c>
      <c r="L13" s="181">
        <v>0</v>
      </c>
      <c r="M13" s="157">
        <v>3</v>
      </c>
      <c r="N13" s="181">
        <v>0</v>
      </c>
      <c r="O13" s="20"/>
    </row>
    <row r="14" spans="1:15" ht="15" customHeight="1" x14ac:dyDescent="0.3">
      <c r="A14" s="163">
        <v>14</v>
      </c>
      <c r="B14" s="92"/>
      <c r="C14" s="97" t="s">
        <v>22</v>
      </c>
      <c r="D14" s="97" t="s">
        <v>101</v>
      </c>
      <c r="E14" s="97" t="s">
        <v>25</v>
      </c>
      <c r="F14" s="99" t="s">
        <v>24</v>
      </c>
      <c r="G14" s="267"/>
      <c r="H14" s="267"/>
      <c r="I14" s="267"/>
      <c r="J14" s="267"/>
      <c r="K14" s="267"/>
      <c r="L14" s="267"/>
      <c r="M14" s="268"/>
      <c r="N14" s="267"/>
      <c r="O14" s="20"/>
    </row>
    <row r="15" spans="1:15" ht="15" customHeight="1" x14ac:dyDescent="0.3">
      <c r="A15" s="163">
        <v>15</v>
      </c>
      <c r="B15" s="92"/>
      <c r="C15" s="97" t="s">
        <v>22</v>
      </c>
      <c r="D15" s="97" t="s">
        <v>102</v>
      </c>
      <c r="E15" s="97" t="s">
        <v>26</v>
      </c>
      <c r="F15" s="99" t="s">
        <v>24</v>
      </c>
      <c r="G15" s="181">
        <v>0</v>
      </c>
      <c r="H15" s="181">
        <v>0</v>
      </c>
      <c r="I15" s="181">
        <v>0</v>
      </c>
      <c r="J15" s="181">
        <v>0.13</v>
      </c>
      <c r="K15" s="181">
        <v>0.87</v>
      </c>
      <c r="L15" s="181">
        <v>0</v>
      </c>
      <c r="M15" s="157">
        <v>4</v>
      </c>
      <c r="N15" s="181">
        <v>0</v>
      </c>
      <c r="O15" s="20"/>
    </row>
    <row r="16" spans="1:15" ht="15" customHeight="1" x14ac:dyDescent="0.3">
      <c r="A16" s="163">
        <v>16</v>
      </c>
      <c r="B16" s="92"/>
      <c r="C16" s="97" t="s">
        <v>22</v>
      </c>
      <c r="D16" s="97" t="s">
        <v>102</v>
      </c>
      <c r="E16" s="97" t="s">
        <v>27</v>
      </c>
      <c r="F16" s="99" t="s">
        <v>24</v>
      </c>
      <c r="G16" s="267"/>
      <c r="H16" s="267"/>
      <c r="I16" s="267"/>
      <c r="J16" s="267"/>
      <c r="K16" s="267"/>
      <c r="L16" s="267"/>
      <c r="M16" s="268"/>
      <c r="N16" s="267"/>
      <c r="O16" s="20"/>
    </row>
    <row r="17" spans="1:15" ht="15" customHeight="1" x14ac:dyDescent="0.3">
      <c r="A17" s="163">
        <v>17</v>
      </c>
      <c r="B17" s="92"/>
      <c r="C17" s="97" t="s">
        <v>22</v>
      </c>
      <c r="D17" s="97" t="s">
        <v>102</v>
      </c>
      <c r="E17" s="97" t="s">
        <v>28</v>
      </c>
      <c r="F17" s="99" t="s">
        <v>24</v>
      </c>
      <c r="G17" s="267"/>
      <c r="H17" s="267"/>
      <c r="I17" s="267"/>
      <c r="J17" s="267"/>
      <c r="K17" s="267"/>
      <c r="L17" s="267"/>
      <c r="M17" s="268"/>
      <c r="N17" s="267"/>
      <c r="O17" s="20"/>
    </row>
    <row r="18" spans="1:15" ht="15" customHeight="1" x14ac:dyDescent="0.3">
      <c r="A18" s="163">
        <v>18</v>
      </c>
      <c r="B18" s="92"/>
      <c r="C18" s="97" t="s">
        <v>22</v>
      </c>
      <c r="D18" s="97" t="s">
        <v>102</v>
      </c>
      <c r="E18" s="97" t="s">
        <v>29</v>
      </c>
      <c r="F18" s="99" t="s">
        <v>24</v>
      </c>
      <c r="G18" s="267"/>
      <c r="H18" s="267"/>
      <c r="I18" s="267"/>
      <c r="J18" s="267"/>
      <c r="K18" s="267"/>
      <c r="L18" s="267"/>
      <c r="M18" s="268"/>
      <c r="N18" s="267"/>
      <c r="O18" s="20"/>
    </row>
    <row r="19" spans="1:15" ht="15" customHeight="1" x14ac:dyDescent="0.3">
      <c r="A19" s="163">
        <v>19</v>
      </c>
      <c r="B19" s="92"/>
      <c r="C19" s="97" t="s">
        <v>22</v>
      </c>
      <c r="D19" s="97" t="s">
        <v>102</v>
      </c>
      <c r="E19" s="97" t="s">
        <v>30</v>
      </c>
      <c r="F19" s="99" t="s">
        <v>24</v>
      </c>
      <c r="G19" s="267"/>
      <c r="H19" s="267"/>
      <c r="I19" s="267"/>
      <c r="J19" s="267"/>
      <c r="K19" s="267"/>
      <c r="L19" s="267"/>
      <c r="M19" s="268"/>
      <c r="N19" s="267"/>
      <c r="O19" s="20"/>
    </row>
    <row r="20" spans="1:15" ht="15" customHeight="1" x14ac:dyDescent="0.3">
      <c r="A20" s="163">
        <v>20</v>
      </c>
      <c r="B20" s="92"/>
      <c r="C20" s="97" t="s">
        <v>22</v>
      </c>
      <c r="D20" s="97" t="s">
        <v>102</v>
      </c>
      <c r="E20" s="97" t="s">
        <v>31</v>
      </c>
      <c r="F20" s="99" t="s">
        <v>24</v>
      </c>
      <c r="G20" s="267"/>
      <c r="H20" s="267"/>
      <c r="I20" s="267"/>
      <c r="J20" s="267"/>
      <c r="K20" s="267"/>
      <c r="L20" s="267"/>
      <c r="M20" s="268"/>
      <c r="N20" s="267"/>
      <c r="O20" s="20"/>
    </row>
    <row r="21" spans="1:15" ht="15" customHeight="1" x14ac:dyDescent="0.3">
      <c r="A21" s="163">
        <v>21</v>
      </c>
      <c r="B21" s="92"/>
      <c r="C21" s="97" t="s">
        <v>22</v>
      </c>
      <c r="D21" s="97" t="s">
        <v>102</v>
      </c>
      <c r="E21" s="97" t="s">
        <v>32</v>
      </c>
      <c r="F21" s="99" t="s">
        <v>24</v>
      </c>
      <c r="G21" s="267"/>
      <c r="H21" s="267"/>
      <c r="I21" s="267"/>
      <c r="J21" s="267"/>
      <c r="K21" s="267"/>
      <c r="L21" s="267"/>
      <c r="M21" s="268"/>
      <c r="N21" s="267"/>
      <c r="O21" s="20"/>
    </row>
    <row r="22" spans="1:15" ht="15" customHeight="1" x14ac:dyDescent="0.3">
      <c r="A22" s="163">
        <v>22</v>
      </c>
      <c r="B22" s="92"/>
      <c r="C22" s="97" t="s">
        <v>22</v>
      </c>
      <c r="D22" s="97" t="s">
        <v>102</v>
      </c>
      <c r="E22" s="97" t="s">
        <v>33</v>
      </c>
      <c r="F22" s="99" t="s">
        <v>24</v>
      </c>
      <c r="G22" s="267"/>
      <c r="H22" s="267"/>
      <c r="I22" s="267"/>
      <c r="J22" s="267"/>
      <c r="K22" s="267"/>
      <c r="L22" s="267"/>
      <c r="M22" s="268"/>
      <c r="N22" s="267"/>
      <c r="O22" s="20"/>
    </row>
    <row r="23" spans="1:15" ht="15" customHeight="1" x14ac:dyDescent="0.3">
      <c r="A23" s="163">
        <v>23</v>
      </c>
      <c r="B23" s="92"/>
      <c r="C23" s="97" t="s">
        <v>22</v>
      </c>
      <c r="D23" s="97" t="s">
        <v>102</v>
      </c>
      <c r="E23" s="97" t="s">
        <v>34</v>
      </c>
      <c r="F23" s="99" t="s">
        <v>24</v>
      </c>
      <c r="G23" s="267"/>
      <c r="H23" s="267"/>
      <c r="I23" s="267"/>
      <c r="J23" s="267"/>
      <c r="K23" s="267"/>
      <c r="L23" s="267"/>
      <c r="M23" s="268"/>
      <c r="N23" s="267"/>
      <c r="O23" s="20"/>
    </row>
    <row r="24" spans="1:15" ht="15" customHeight="1" x14ac:dyDescent="0.3">
      <c r="A24" s="163">
        <v>24</v>
      </c>
      <c r="B24" s="92"/>
      <c r="C24" s="97" t="s">
        <v>22</v>
      </c>
      <c r="D24" s="97" t="s">
        <v>103</v>
      </c>
      <c r="E24" s="97" t="s">
        <v>35</v>
      </c>
      <c r="F24" s="99" t="s">
        <v>18</v>
      </c>
      <c r="G24" s="181">
        <v>0.04</v>
      </c>
      <c r="H24" s="181">
        <v>0</v>
      </c>
      <c r="I24" s="181">
        <v>0.32</v>
      </c>
      <c r="J24" s="181">
        <v>0</v>
      </c>
      <c r="K24" s="181">
        <v>0.64</v>
      </c>
      <c r="L24" s="181"/>
      <c r="M24" s="157">
        <v>4</v>
      </c>
      <c r="N24" s="181">
        <v>0.04</v>
      </c>
      <c r="O24" s="20"/>
    </row>
    <row r="25" spans="1:15" ht="15" customHeight="1" x14ac:dyDescent="0.3">
      <c r="A25" s="163">
        <v>25</v>
      </c>
      <c r="B25" s="92"/>
      <c r="C25" s="97" t="s">
        <v>22</v>
      </c>
      <c r="D25" s="97" t="s">
        <v>103</v>
      </c>
      <c r="E25" s="97" t="s">
        <v>36</v>
      </c>
      <c r="F25" s="99" t="s">
        <v>18</v>
      </c>
      <c r="G25" s="267"/>
      <c r="H25" s="267"/>
      <c r="I25" s="267"/>
      <c r="J25" s="267"/>
      <c r="K25" s="267"/>
      <c r="L25" s="267"/>
      <c r="M25" s="268"/>
      <c r="N25" s="267"/>
      <c r="O25" s="20"/>
    </row>
    <row r="26" spans="1:15" ht="15" customHeight="1" x14ac:dyDescent="0.3">
      <c r="A26" s="163">
        <v>26</v>
      </c>
      <c r="B26" s="92"/>
      <c r="C26" s="97" t="s">
        <v>22</v>
      </c>
      <c r="D26" s="97" t="s">
        <v>104</v>
      </c>
      <c r="E26" s="97" t="s">
        <v>105</v>
      </c>
      <c r="F26" s="99" t="s">
        <v>18</v>
      </c>
      <c r="G26" s="181"/>
      <c r="H26" s="181"/>
      <c r="I26" s="181"/>
      <c r="J26" s="181"/>
      <c r="K26" s="181">
        <v>1</v>
      </c>
      <c r="L26" s="181"/>
      <c r="M26" s="157">
        <v>4</v>
      </c>
      <c r="N26" s="181">
        <v>0</v>
      </c>
      <c r="O26" s="20"/>
    </row>
    <row r="27" spans="1:15" ht="15" customHeight="1" x14ac:dyDescent="0.3">
      <c r="A27" s="163">
        <v>27</v>
      </c>
      <c r="B27" s="92"/>
      <c r="C27" s="97" t="s">
        <v>22</v>
      </c>
      <c r="D27" s="97" t="s">
        <v>104</v>
      </c>
      <c r="E27" s="97" t="s">
        <v>106</v>
      </c>
      <c r="F27" s="99" t="s">
        <v>18</v>
      </c>
      <c r="G27" s="181">
        <v>7.6899999999999996E-2</v>
      </c>
      <c r="H27" s="181">
        <v>0.1154</v>
      </c>
      <c r="I27" s="181">
        <v>0</v>
      </c>
      <c r="J27" s="181">
        <v>0.1923</v>
      </c>
      <c r="K27" s="181">
        <v>0.61539999999999995</v>
      </c>
      <c r="L27" s="181"/>
      <c r="M27" s="157">
        <v>3</v>
      </c>
      <c r="N27" s="181">
        <v>7.6899999999999996E-2</v>
      </c>
      <c r="O27" s="20"/>
    </row>
    <row r="28" spans="1:15" ht="15" customHeight="1" x14ac:dyDescent="0.3">
      <c r="A28" s="163">
        <v>28</v>
      </c>
      <c r="B28" s="92"/>
      <c r="C28" s="97" t="s">
        <v>22</v>
      </c>
      <c r="D28" s="97" t="s">
        <v>104</v>
      </c>
      <c r="E28" s="97" t="s">
        <v>107</v>
      </c>
      <c r="F28" s="99" t="s">
        <v>18</v>
      </c>
      <c r="G28" s="181">
        <v>0</v>
      </c>
      <c r="H28" s="181">
        <v>0</v>
      </c>
      <c r="I28" s="181">
        <v>0</v>
      </c>
      <c r="J28" s="181">
        <v>0</v>
      </c>
      <c r="K28" s="181">
        <v>1</v>
      </c>
      <c r="L28" s="181">
        <v>0</v>
      </c>
      <c r="M28" s="157">
        <v>4</v>
      </c>
      <c r="N28" s="181">
        <v>0</v>
      </c>
      <c r="O28" s="20"/>
    </row>
    <row r="29" spans="1:15" ht="15" customHeight="1" x14ac:dyDescent="0.3">
      <c r="A29" s="163">
        <v>29</v>
      </c>
      <c r="B29" s="92"/>
      <c r="C29" s="97" t="s">
        <v>22</v>
      </c>
      <c r="D29" s="97" t="s">
        <v>104</v>
      </c>
      <c r="E29" s="97" t="s">
        <v>108</v>
      </c>
      <c r="F29" s="99" t="s">
        <v>18</v>
      </c>
      <c r="G29" s="181">
        <v>0.18099999999999999</v>
      </c>
      <c r="H29" s="181">
        <v>0.1207</v>
      </c>
      <c r="I29" s="181">
        <v>6.9000000000000006E-2</v>
      </c>
      <c r="J29" s="181">
        <v>0.11210000000000001</v>
      </c>
      <c r="K29" s="181">
        <v>0.51719999999999999</v>
      </c>
      <c r="L29" s="181">
        <v>0</v>
      </c>
      <c r="M29" s="157">
        <v>3</v>
      </c>
      <c r="N29" s="181">
        <v>0.05</v>
      </c>
      <c r="O29" s="20"/>
    </row>
    <row r="30" spans="1:15" ht="15" customHeight="1" x14ac:dyDescent="0.3">
      <c r="A30" s="163">
        <v>30</v>
      </c>
      <c r="B30" s="92"/>
      <c r="C30" s="97" t="s">
        <v>22</v>
      </c>
      <c r="D30" s="97" t="s">
        <v>104</v>
      </c>
      <c r="E30" s="97" t="s">
        <v>37</v>
      </c>
      <c r="F30" s="99" t="s">
        <v>18</v>
      </c>
      <c r="G30" s="267"/>
      <c r="H30" s="267"/>
      <c r="I30" s="267"/>
      <c r="J30" s="267"/>
      <c r="K30" s="267"/>
      <c r="L30" s="267"/>
      <c r="M30" s="268"/>
      <c r="N30" s="267"/>
      <c r="O30" s="20"/>
    </row>
    <row r="31" spans="1:15" ht="15" customHeight="1" x14ac:dyDescent="0.3">
      <c r="A31" s="163">
        <v>31</v>
      </c>
      <c r="B31" s="92"/>
      <c r="C31" s="97" t="s">
        <v>22</v>
      </c>
      <c r="D31" s="97" t="s">
        <v>104</v>
      </c>
      <c r="E31" s="97" t="s">
        <v>109</v>
      </c>
      <c r="F31" s="99" t="s">
        <v>18</v>
      </c>
      <c r="G31" s="267"/>
      <c r="H31" s="267"/>
      <c r="I31" s="267"/>
      <c r="J31" s="267"/>
      <c r="K31" s="267"/>
      <c r="L31" s="267"/>
      <c r="M31" s="268"/>
      <c r="N31" s="267"/>
      <c r="O31" s="20"/>
    </row>
    <row r="32" spans="1:15" ht="15" customHeight="1" x14ac:dyDescent="0.3">
      <c r="A32" s="163">
        <v>32</v>
      </c>
      <c r="B32" s="92"/>
      <c r="C32" s="97" t="s">
        <v>22</v>
      </c>
      <c r="D32" s="97" t="s">
        <v>104</v>
      </c>
      <c r="E32" s="97" t="s">
        <v>110</v>
      </c>
      <c r="F32" s="99" t="s">
        <v>18</v>
      </c>
      <c r="G32" s="181"/>
      <c r="H32" s="181"/>
      <c r="I32" s="181"/>
      <c r="J32" s="181"/>
      <c r="K32" s="181">
        <v>1</v>
      </c>
      <c r="L32" s="181"/>
      <c r="M32" s="157">
        <v>4</v>
      </c>
      <c r="N32" s="181">
        <v>0</v>
      </c>
      <c r="O32" s="20"/>
    </row>
    <row r="33" spans="1:15" ht="15" customHeight="1" x14ac:dyDescent="0.3">
      <c r="A33" s="163">
        <v>33</v>
      </c>
      <c r="B33" s="92"/>
      <c r="C33" s="97" t="s">
        <v>22</v>
      </c>
      <c r="D33" s="97" t="s">
        <v>104</v>
      </c>
      <c r="E33" s="97" t="s">
        <v>111</v>
      </c>
      <c r="F33" s="99" t="s">
        <v>18</v>
      </c>
      <c r="G33" s="181">
        <v>5.2299999999999999E-2</v>
      </c>
      <c r="H33" s="181">
        <v>0</v>
      </c>
      <c r="I33" s="181">
        <v>5.2299999999999999E-2</v>
      </c>
      <c r="J33" s="181">
        <v>0.18609999999999999</v>
      </c>
      <c r="K33" s="181">
        <v>0.70930000000000004</v>
      </c>
      <c r="L33" s="181">
        <v>0</v>
      </c>
      <c r="M33" s="157">
        <v>4</v>
      </c>
      <c r="N33" s="181">
        <v>4.8800000000000003E-2</v>
      </c>
      <c r="O33" s="20"/>
    </row>
    <row r="34" spans="1:15" ht="15" customHeight="1" x14ac:dyDescent="0.3">
      <c r="A34" s="163">
        <v>34</v>
      </c>
      <c r="B34" s="92"/>
      <c r="C34" s="97" t="s">
        <v>22</v>
      </c>
      <c r="D34" s="97" t="s">
        <v>104</v>
      </c>
      <c r="E34" s="97" t="s">
        <v>112</v>
      </c>
      <c r="F34" s="99" t="s">
        <v>18</v>
      </c>
      <c r="G34" s="181"/>
      <c r="H34" s="181"/>
      <c r="I34" s="181"/>
      <c r="J34" s="181">
        <v>0.5</v>
      </c>
      <c r="K34" s="181">
        <v>0.5</v>
      </c>
      <c r="L34" s="181"/>
      <c r="M34" s="157">
        <v>3</v>
      </c>
      <c r="N34" s="181">
        <v>0</v>
      </c>
      <c r="O34" s="20"/>
    </row>
    <row r="35" spans="1:15" s="82" customFormat="1" ht="15" customHeight="1" x14ac:dyDescent="0.3">
      <c r="A35" s="163">
        <v>35</v>
      </c>
      <c r="B35" s="92"/>
      <c r="C35" s="97"/>
      <c r="D35" s="97"/>
      <c r="E35" s="97"/>
      <c r="F35" s="140"/>
      <c r="G35" s="97"/>
      <c r="H35" s="97"/>
      <c r="I35" s="140"/>
      <c r="J35" s="97"/>
      <c r="K35" s="97"/>
      <c r="L35" s="97"/>
      <c r="M35" s="140"/>
      <c r="N35" s="140"/>
      <c r="O35" s="20"/>
    </row>
    <row r="36" spans="1:15" s="82" customFormat="1" ht="12.75" customHeight="1" x14ac:dyDescent="0.3">
      <c r="A36" s="163">
        <v>36</v>
      </c>
      <c r="B36" s="117"/>
      <c r="C36" s="101"/>
      <c r="D36" s="101"/>
      <c r="E36" s="101"/>
      <c r="F36" s="101"/>
      <c r="G36" s="286" t="s">
        <v>214</v>
      </c>
      <c r="H36" s="286"/>
      <c r="I36" s="286"/>
      <c r="J36" s="286"/>
      <c r="K36" s="286"/>
      <c r="L36" s="286"/>
      <c r="M36" s="286"/>
      <c r="N36" s="286"/>
      <c r="O36" s="20"/>
    </row>
    <row r="37" spans="1:15" s="82" customFormat="1" ht="12.75" customHeight="1" x14ac:dyDescent="0.3">
      <c r="A37" s="163">
        <v>37</v>
      </c>
      <c r="B37" s="117"/>
      <c r="C37" s="101"/>
      <c r="D37" s="101"/>
      <c r="E37" s="101"/>
      <c r="F37" s="101"/>
      <c r="G37" s="110"/>
      <c r="H37" s="110"/>
      <c r="I37" s="110"/>
      <c r="J37" s="110"/>
      <c r="K37" s="110"/>
      <c r="L37" s="258"/>
      <c r="M37" s="101"/>
      <c r="N37" s="287" t="s">
        <v>215</v>
      </c>
      <c r="O37" s="20"/>
    </row>
    <row r="38" spans="1:15" s="13" customFormat="1" ht="54" customHeight="1" x14ac:dyDescent="0.3">
      <c r="A38" s="163">
        <v>38</v>
      </c>
      <c r="B38" s="137"/>
      <c r="C38" s="138" t="s">
        <v>14</v>
      </c>
      <c r="D38" s="139" t="s">
        <v>2</v>
      </c>
      <c r="E38" s="139" t="s">
        <v>15</v>
      </c>
      <c r="F38" s="132" t="s">
        <v>68</v>
      </c>
      <c r="G38" s="262" t="s">
        <v>310</v>
      </c>
      <c r="H38" s="262" t="s">
        <v>311</v>
      </c>
      <c r="I38" s="262" t="s">
        <v>312</v>
      </c>
      <c r="J38" s="262" t="s">
        <v>313</v>
      </c>
      <c r="K38" s="262" t="s">
        <v>314</v>
      </c>
      <c r="L38" s="257" t="s">
        <v>309</v>
      </c>
      <c r="M38" s="132" t="s">
        <v>65</v>
      </c>
      <c r="N38" s="288"/>
      <c r="O38" s="29"/>
    </row>
    <row r="39" spans="1:15" ht="15" customHeight="1" x14ac:dyDescent="0.3">
      <c r="A39" s="163">
        <v>39</v>
      </c>
      <c r="B39" s="117"/>
      <c r="C39" s="97" t="s">
        <v>22</v>
      </c>
      <c r="D39" s="97" t="s">
        <v>205</v>
      </c>
      <c r="E39" s="97" t="s">
        <v>113</v>
      </c>
      <c r="F39" s="99" t="s">
        <v>18</v>
      </c>
      <c r="G39" s="181"/>
      <c r="H39" s="181">
        <v>3.4500000000000003E-2</v>
      </c>
      <c r="I39" s="181">
        <v>0.2414</v>
      </c>
      <c r="J39" s="181">
        <v>0.1724</v>
      </c>
      <c r="K39" s="181">
        <v>0.55169999999999997</v>
      </c>
      <c r="L39" s="181"/>
      <c r="M39" s="157">
        <v>4</v>
      </c>
      <c r="N39" s="181">
        <v>7.3999999999999996E-2</v>
      </c>
      <c r="O39" s="20"/>
    </row>
    <row r="40" spans="1:15" ht="15" customHeight="1" x14ac:dyDescent="0.3">
      <c r="A40" s="163">
        <v>40</v>
      </c>
      <c r="B40" s="117"/>
      <c r="C40" s="97" t="s">
        <v>22</v>
      </c>
      <c r="D40" s="97" t="s">
        <v>114</v>
      </c>
      <c r="E40" s="97" t="s">
        <v>38</v>
      </c>
      <c r="F40" s="99" t="s">
        <v>24</v>
      </c>
      <c r="G40" s="181">
        <v>1E-3</v>
      </c>
      <c r="H40" s="181">
        <v>0.32800000000000001</v>
      </c>
      <c r="I40" s="181">
        <v>0.23400000000000001</v>
      </c>
      <c r="J40" s="181">
        <v>0.14299999999999999</v>
      </c>
      <c r="K40" s="181">
        <v>0.29399999999999998</v>
      </c>
      <c r="L40" s="181">
        <v>0</v>
      </c>
      <c r="M40" s="157">
        <v>3</v>
      </c>
      <c r="N40" s="181">
        <v>0.01</v>
      </c>
      <c r="O40" s="20"/>
    </row>
    <row r="41" spans="1:15" ht="15" customHeight="1" x14ac:dyDescent="0.3">
      <c r="A41" s="163">
        <v>41</v>
      </c>
      <c r="B41" s="117"/>
      <c r="C41" s="97" t="s">
        <v>22</v>
      </c>
      <c r="D41" s="97" t="s">
        <v>114</v>
      </c>
      <c r="E41" s="97" t="s">
        <v>39</v>
      </c>
      <c r="F41" s="99" t="s">
        <v>24</v>
      </c>
      <c r="G41" s="267"/>
      <c r="H41" s="267"/>
      <c r="I41" s="267"/>
      <c r="J41" s="267"/>
      <c r="K41" s="267"/>
      <c r="L41" s="267"/>
      <c r="M41" s="268"/>
      <c r="N41" s="267"/>
      <c r="O41" s="20"/>
    </row>
    <row r="42" spans="1:15" ht="15" customHeight="1" x14ac:dyDescent="0.3">
      <c r="A42" s="163">
        <v>42</v>
      </c>
      <c r="B42" s="117"/>
      <c r="C42" s="97" t="s">
        <v>22</v>
      </c>
      <c r="D42" s="97" t="s">
        <v>114</v>
      </c>
      <c r="E42" s="97" t="s">
        <v>115</v>
      </c>
      <c r="F42" s="99" t="s">
        <v>24</v>
      </c>
      <c r="G42" s="181"/>
      <c r="H42" s="181">
        <v>1</v>
      </c>
      <c r="I42" s="181"/>
      <c r="J42" s="181"/>
      <c r="K42" s="181"/>
      <c r="L42" s="181"/>
      <c r="M42" s="157">
        <v>3</v>
      </c>
      <c r="N42" s="181">
        <v>0</v>
      </c>
      <c r="O42" s="20"/>
    </row>
    <row r="43" spans="1:15" ht="15" customHeight="1" x14ac:dyDescent="0.3">
      <c r="A43" s="163">
        <v>43</v>
      </c>
      <c r="B43" s="117"/>
      <c r="C43" s="97" t="s">
        <v>22</v>
      </c>
      <c r="D43" s="97" t="s">
        <v>116</v>
      </c>
      <c r="E43" s="97" t="s">
        <v>40</v>
      </c>
      <c r="F43" s="99" t="s">
        <v>24</v>
      </c>
      <c r="G43" s="181">
        <v>3.0000000000000001E-3</v>
      </c>
      <c r="H43" s="181">
        <v>3.0000000000000001E-3</v>
      </c>
      <c r="I43" s="181">
        <v>3.5999999999999997E-2</v>
      </c>
      <c r="J43" s="181">
        <v>5.1999999999999998E-2</v>
      </c>
      <c r="K43" s="181">
        <v>0.90600000000000003</v>
      </c>
      <c r="L43" s="181">
        <v>0</v>
      </c>
      <c r="M43" s="157">
        <v>3</v>
      </c>
      <c r="N43" s="181">
        <v>5.0000000000000001E-3</v>
      </c>
      <c r="O43" s="20"/>
    </row>
    <row r="44" spans="1:15" ht="15" customHeight="1" x14ac:dyDescent="0.3">
      <c r="A44" s="163">
        <v>44</v>
      </c>
      <c r="B44" s="117"/>
      <c r="C44" s="97" t="s">
        <v>22</v>
      </c>
      <c r="D44" s="97" t="s">
        <v>116</v>
      </c>
      <c r="E44" s="97" t="s">
        <v>41</v>
      </c>
      <c r="F44" s="99" t="s">
        <v>24</v>
      </c>
      <c r="G44" s="181">
        <v>0</v>
      </c>
      <c r="H44" s="181">
        <v>0</v>
      </c>
      <c r="I44" s="181">
        <v>0</v>
      </c>
      <c r="J44" s="181">
        <v>0.73</v>
      </c>
      <c r="K44" s="181">
        <v>0.27</v>
      </c>
      <c r="L44" s="181">
        <v>0</v>
      </c>
      <c r="M44" s="157">
        <v>3</v>
      </c>
      <c r="N44" s="181">
        <v>0</v>
      </c>
      <c r="O44" s="20"/>
    </row>
    <row r="45" spans="1:15" ht="15" customHeight="1" x14ac:dyDescent="0.3">
      <c r="A45" s="163">
        <v>45</v>
      </c>
      <c r="B45" s="117"/>
      <c r="C45" s="97" t="s">
        <v>22</v>
      </c>
      <c r="D45" s="97" t="s">
        <v>116</v>
      </c>
      <c r="E45" s="97" t="s">
        <v>42</v>
      </c>
      <c r="F45" s="99" t="s">
        <v>24</v>
      </c>
      <c r="G45" s="267"/>
      <c r="H45" s="267"/>
      <c r="I45" s="267"/>
      <c r="J45" s="267"/>
      <c r="K45" s="267"/>
      <c r="L45" s="267"/>
      <c r="M45" s="268"/>
      <c r="N45" s="267"/>
      <c r="O45" s="20"/>
    </row>
    <row r="46" spans="1:15" ht="15" customHeight="1" x14ac:dyDescent="0.3">
      <c r="A46" s="163">
        <v>46</v>
      </c>
      <c r="B46" s="117"/>
      <c r="C46" s="118" t="s">
        <v>22</v>
      </c>
      <c r="D46" s="118" t="s">
        <v>117</v>
      </c>
      <c r="E46" s="97" t="s">
        <v>118</v>
      </c>
      <c r="F46" s="99" t="s">
        <v>18</v>
      </c>
      <c r="G46" s="181">
        <v>1.72E-2</v>
      </c>
      <c r="H46" s="181">
        <v>0</v>
      </c>
      <c r="I46" s="181">
        <v>6.9000000000000006E-2</v>
      </c>
      <c r="J46" s="181">
        <v>0.37930000000000003</v>
      </c>
      <c r="K46" s="181">
        <v>0.53449999999999998</v>
      </c>
      <c r="L46" s="181">
        <v>0</v>
      </c>
      <c r="M46" s="157">
        <v>3</v>
      </c>
      <c r="N46" s="181">
        <v>1.72E-2</v>
      </c>
      <c r="O46" s="20"/>
    </row>
    <row r="47" spans="1:15" ht="15" customHeight="1" x14ac:dyDescent="0.3">
      <c r="A47" s="163">
        <v>47</v>
      </c>
      <c r="B47" s="117"/>
      <c r="C47" s="118" t="s">
        <v>22</v>
      </c>
      <c r="D47" s="118" t="s">
        <v>117</v>
      </c>
      <c r="E47" s="97" t="s">
        <v>119</v>
      </c>
      <c r="F47" s="99" t="s">
        <v>18</v>
      </c>
      <c r="G47" s="267"/>
      <c r="H47" s="267"/>
      <c r="I47" s="267"/>
      <c r="J47" s="267"/>
      <c r="K47" s="267"/>
      <c r="L47" s="267"/>
      <c r="M47" s="268"/>
      <c r="N47" s="267"/>
      <c r="O47" s="20"/>
    </row>
    <row r="48" spans="1:15" ht="15" customHeight="1" x14ac:dyDescent="0.3">
      <c r="A48" s="163">
        <v>48</v>
      </c>
      <c r="B48" s="117"/>
      <c r="C48" s="118" t="s">
        <v>22</v>
      </c>
      <c r="D48" s="118" t="s">
        <v>117</v>
      </c>
      <c r="E48" s="111" t="s">
        <v>120</v>
      </c>
      <c r="F48" s="99" t="s">
        <v>18</v>
      </c>
      <c r="G48" s="181">
        <v>0.18770000000000001</v>
      </c>
      <c r="H48" s="181">
        <v>6.0900000000000003E-2</v>
      </c>
      <c r="I48" s="181">
        <v>6.0299999999999999E-2</v>
      </c>
      <c r="J48" s="181">
        <v>0.19020000000000001</v>
      </c>
      <c r="K48" s="181">
        <v>0.50090000000000001</v>
      </c>
      <c r="L48" s="181">
        <v>0</v>
      </c>
      <c r="M48" s="157">
        <v>2</v>
      </c>
      <c r="N48" s="181">
        <v>0.06</v>
      </c>
      <c r="O48" s="20"/>
    </row>
    <row r="49" spans="1:15" ht="15" customHeight="1" x14ac:dyDescent="0.3">
      <c r="A49" s="163">
        <v>49</v>
      </c>
      <c r="B49" s="117"/>
      <c r="C49" s="118" t="s">
        <v>22</v>
      </c>
      <c r="D49" s="118" t="s">
        <v>117</v>
      </c>
      <c r="E49" s="103" t="s">
        <v>121</v>
      </c>
      <c r="F49" s="99" t="s">
        <v>18</v>
      </c>
      <c r="G49" s="181">
        <v>0</v>
      </c>
      <c r="H49" s="181">
        <v>0</v>
      </c>
      <c r="I49" s="181">
        <v>0.1</v>
      </c>
      <c r="J49" s="181">
        <v>0.15</v>
      </c>
      <c r="K49" s="181">
        <v>0.75</v>
      </c>
      <c r="L49" s="181">
        <v>0</v>
      </c>
      <c r="M49" s="157">
        <v>3</v>
      </c>
      <c r="N49" s="181">
        <v>0</v>
      </c>
      <c r="O49" s="20"/>
    </row>
    <row r="50" spans="1:15" ht="15" customHeight="1" x14ac:dyDescent="0.3">
      <c r="A50" s="163">
        <v>50</v>
      </c>
      <c r="B50" s="117"/>
      <c r="C50" s="97" t="s">
        <v>22</v>
      </c>
      <c r="D50" s="97" t="s">
        <v>117</v>
      </c>
      <c r="E50" s="97" t="s">
        <v>43</v>
      </c>
      <c r="F50" s="99" t="s">
        <v>18</v>
      </c>
      <c r="G50" s="181">
        <v>2.87E-2</v>
      </c>
      <c r="H50" s="181">
        <v>0.21049999999999999</v>
      </c>
      <c r="I50" s="181">
        <v>0.26319999999999999</v>
      </c>
      <c r="J50" s="181">
        <v>0.1459</v>
      </c>
      <c r="K50" s="181">
        <v>0.35170000000000001</v>
      </c>
      <c r="L50" s="181">
        <v>0</v>
      </c>
      <c r="M50" s="157">
        <v>3</v>
      </c>
      <c r="N50" s="181">
        <v>0.05</v>
      </c>
      <c r="O50" s="20"/>
    </row>
    <row r="51" spans="1:15" ht="15" customHeight="1" x14ac:dyDescent="0.3">
      <c r="A51" s="163">
        <v>51</v>
      </c>
      <c r="B51" s="117"/>
      <c r="C51" s="97" t="s">
        <v>22</v>
      </c>
      <c r="D51" s="97" t="s">
        <v>122</v>
      </c>
      <c r="E51" s="97" t="s">
        <v>44</v>
      </c>
      <c r="F51" s="99" t="s">
        <v>18</v>
      </c>
      <c r="G51" s="181">
        <v>1.3100000000000001E-2</v>
      </c>
      <c r="H51" s="181">
        <v>0.314</v>
      </c>
      <c r="I51" s="181">
        <v>0.23219999999999999</v>
      </c>
      <c r="J51" s="181">
        <v>0.26200000000000001</v>
      </c>
      <c r="K51" s="181">
        <v>0.1787</v>
      </c>
      <c r="L51" s="181">
        <v>0</v>
      </c>
      <c r="M51" s="157">
        <v>3</v>
      </c>
      <c r="N51" s="181">
        <v>1.3100000000000001E-2</v>
      </c>
      <c r="O51" s="20"/>
    </row>
    <row r="52" spans="1:15" ht="15" customHeight="1" x14ac:dyDescent="0.3">
      <c r="A52" s="163">
        <v>52</v>
      </c>
      <c r="B52" s="117"/>
      <c r="C52" s="97" t="s">
        <v>22</v>
      </c>
      <c r="D52" s="97" t="s">
        <v>122</v>
      </c>
      <c r="E52" s="97" t="s">
        <v>45</v>
      </c>
      <c r="F52" s="99" t="s">
        <v>18</v>
      </c>
      <c r="G52" s="181">
        <v>1.17E-2</v>
      </c>
      <c r="H52" s="181">
        <v>0.1381</v>
      </c>
      <c r="I52" s="181">
        <v>0.20039999999999999</v>
      </c>
      <c r="J52" s="181">
        <v>0.37180000000000002</v>
      </c>
      <c r="K52" s="181">
        <v>0.27800000000000002</v>
      </c>
      <c r="L52" s="181">
        <v>0</v>
      </c>
      <c r="M52" s="157">
        <v>3</v>
      </c>
      <c r="N52" s="181">
        <v>1.2500000000000001E-2</v>
      </c>
      <c r="O52" s="20"/>
    </row>
    <row r="53" spans="1:15" ht="15" customHeight="1" x14ac:dyDescent="0.3">
      <c r="A53" s="163">
        <v>53</v>
      </c>
      <c r="B53" s="117"/>
      <c r="C53" s="97" t="s">
        <v>22</v>
      </c>
      <c r="D53" s="97" t="s">
        <v>123</v>
      </c>
      <c r="E53" s="97" t="s">
        <v>13</v>
      </c>
      <c r="F53" s="99" t="s">
        <v>18</v>
      </c>
      <c r="G53" s="181"/>
      <c r="H53" s="181"/>
      <c r="I53" s="181">
        <v>0</v>
      </c>
      <c r="J53" s="181">
        <v>0.26869999999999999</v>
      </c>
      <c r="K53" s="181">
        <v>0.73129999999999995</v>
      </c>
      <c r="L53" s="181"/>
      <c r="M53" s="157">
        <v>4</v>
      </c>
      <c r="N53" s="181">
        <v>0</v>
      </c>
      <c r="O53" s="20"/>
    </row>
    <row r="54" spans="1:15" ht="15" customHeight="1" x14ac:dyDescent="0.3">
      <c r="A54" s="163">
        <v>54</v>
      </c>
      <c r="B54" s="117"/>
      <c r="C54" s="97" t="s">
        <v>22</v>
      </c>
      <c r="D54" s="97" t="s">
        <v>124</v>
      </c>
      <c r="E54" s="97" t="s">
        <v>46</v>
      </c>
      <c r="F54" s="99" t="s">
        <v>18</v>
      </c>
      <c r="G54" s="267"/>
      <c r="H54" s="267"/>
      <c r="I54" s="267"/>
      <c r="J54" s="267"/>
      <c r="K54" s="267"/>
      <c r="L54" s="267"/>
      <c r="M54" s="268"/>
      <c r="N54" s="267"/>
      <c r="O54" s="20"/>
    </row>
    <row r="55" spans="1:15" ht="15" customHeight="1" x14ac:dyDescent="0.3">
      <c r="A55" s="163">
        <v>55</v>
      </c>
      <c r="B55" s="117"/>
      <c r="C55" s="97" t="s">
        <v>47</v>
      </c>
      <c r="D55" s="97" t="s">
        <v>125</v>
      </c>
      <c r="E55" s="97" t="s">
        <v>126</v>
      </c>
      <c r="F55" s="99" t="s">
        <v>24</v>
      </c>
      <c r="G55" s="181">
        <v>1E-3</v>
      </c>
      <c r="H55" s="181">
        <v>0.04</v>
      </c>
      <c r="I55" s="181">
        <v>0.54500000000000004</v>
      </c>
      <c r="J55" s="181">
        <v>0.34100000000000003</v>
      </c>
      <c r="K55" s="181">
        <v>7.2999999999999995E-2</v>
      </c>
      <c r="L55" s="181">
        <v>0</v>
      </c>
      <c r="M55" s="157">
        <v>2</v>
      </c>
      <c r="N55" s="181">
        <v>0.01</v>
      </c>
      <c r="O55" s="20"/>
    </row>
    <row r="56" spans="1:15" ht="15" customHeight="1" x14ac:dyDescent="0.3">
      <c r="A56" s="163">
        <v>56</v>
      </c>
      <c r="B56" s="117"/>
      <c r="C56" s="97" t="s">
        <v>47</v>
      </c>
      <c r="D56" s="97" t="s">
        <v>127</v>
      </c>
      <c r="E56" s="97" t="s">
        <v>128</v>
      </c>
      <c r="F56" s="99" t="s">
        <v>24</v>
      </c>
      <c r="G56" s="181">
        <v>8.9999999999999998E-4</v>
      </c>
      <c r="H56" s="181">
        <v>2.1499999999999998E-2</v>
      </c>
      <c r="I56" s="181">
        <v>0.21149999999999999</v>
      </c>
      <c r="J56" s="181">
        <v>0.47370000000000001</v>
      </c>
      <c r="K56" s="181">
        <v>0.29239999999999999</v>
      </c>
      <c r="L56" s="181">
        <v>0</v>
      </c>
      <c r="M56" s="157">
        <v>2</v>
      </c>
      <c r="N56" s="181">
        <v>0.01</v>
      </c>
      <c r="O56" s="20"/>
    </row>
    <row r="57" spans="1:15" ht="15" customHeight="1" x14ac:dyDescent="0.3">
      <c r="A57" s="163">
        <v>57</v>
      </c>
      <c r="B57" s="117"/>
      <c r="C57" s="97" t="s">
        <v>47</v>
      </c>
      <c r="D57" s="97" t="s">
        <v>129</v>
      </c>
      <c r="E57" s="97" t="s">
        <v>130</v>
      </c>
      <c r="F57" s="99" t="s">
        <v>24</v>
      </c>
      <c r="G57" s="267"/>
      <c r="H57" s="267"/>
      <c r="I57" s="267"/>
      <c r="J57" s="267"/>
      <c r="K57" s="267"/>
      <c r="L57" s="267"/>
      <c r="M57" s="268"/>
      <c r="N57" s="267"/>
      <c r="O57" s="20"/>
    </row>
    <row r="58" spans="1:15" ht="15" customHeight="1" x14ac:dyDescent="0.3">
      <c r="A58" s="163">
        <v>58</v>
      </c>
      <c r="B58" s="117"/>
      <c r="C58" s="97" t="s">
        <v>47</v>
      </c>
      <c r="D58" s="97" t="s">
        <v>48</v>
      </c>
      <c r="E58" s="97" t="s">
        <v>199</v>
      </c>
      <c r="F58" s="99" t="s">
        <v>18</v>
      </c>
      <c r="G58" s="267"/>
      <c r="H58" s="267"/>
      <c r="I58" s="267"/>
      <c r="J58" s="267"/>
      <c r="K58" s="267"/>
      <c r="L58" s="267"/>
      <c r="M58" s="268"/>
      <c r="N58" s="267"/>
      <c r="O58" s="20"/>
    </row>
    <row r="59" spans="1:15" ht="15" customHeight="1" x14ac:dyDescent="0.3">
      <c r="A59" s="163">
        <v>59</v>
      </c>
      <c r="B59" s="117"/>
      <c r="C59" s="118" t="s">
        <v>16</v>
      </c>
      <c r="D59" s="118" t="s">
        <v>49</v>
      </c>
      <c r="E59" s="103" t="s">
        <v>50</v>
      </c>
      <c r="F59" s="99" t="s">
        <v>18</v>
      </c>
      <c r="G59" s="181">
        <v>4.7199999999999999E-2</v>
      </c>
      <c r="H59" s="181">
        <v>0</v>
      </c>
      <c r="I59" s="181">
        <v>6.88E-2</v>
      </c>
      <c r="J59" s="181">
        <v>0.59330000000000005</v>
      </c>
      <c r="K59" s="181">
        <v>0.29070000000000001</v>
      </c>
      <c r="L59" s="181"/>
      <c r="M59" s="157">
        <v>4</v>
      </c>
      <c r="N59" s="181">
        <v>0.04</v>
      </c>
      <c r="O59" s="20"/>
    </row>
    <row r="60" spans="1:15" ht="15" customHeight="1" x14ac:dyDescent="0.3">
      <c r="A60" s="163">
        <v>60</v>
      </c>
      <c r="B60" s="117"/>
      <c r="C60" s="118" t="s">
        <v>16</v>
      </c>
      <c r="D60" s="118" t="s">
        <v>51</v>
      </c>
      <c r="E60" s="97" t="s">
        <v>170</v>
      </c>
      <c r="F60" s="99" t="s">
        <v>133</v>
      </c>
      <c r="G60" s="181">
        <v>0</v>
      </c>
      <c r="H60" s="181">
        <v>0.09</v>
      </c>
      <c r="I60" s="181">
        <v>0.01</v>
      </c>
      <c r="J60" s="181">
        <v>0.11</v>
      </c>
      <c r="K60" s="181">
        <v>0.79</v>
      </c>
      <c r="L60" s="181"/>
      <c r="M60" s="157">
        <v>2</v>
      </c>
      <c r="N60" s="181"/>
      <c r="O60" s="20"/>
    </row>
    <row r="61" spans="1:15" ht="15" customHeight="1" x14ac:dyDescent="0.3">
      <c r="A61" s="163">
        <v>61</v>
      </c>
      <c r="B61" s="117"/>
      <c r="C61" s="97" t="s">
        <v>16</v>
      </c>
      <c r="D61" s="97" t="s">
        <v>131</v>
      </c>
      <c r="E61" s="97" t="s">
        <v>21</v>
      </c>
      <c r="F61" s="140" t="s">
        <v>18</v>
      </c>
      <c r="G61" s="181">
        <v>0</v>
      </c>
      <c r="H61" s="181">
        <v>5.8900000000000001E-2</v>
      </c>
      <c r="I61" s="181">
        <v>0.1176</v>
      </c>
      <c r="J61" s="181">
        <v>0.23530000000000001</v>
      </c>
      <c r="K61" s="181">
        <v>0.58819999999999995</v>
      </c>
      <c r="L61" s="181"/>
      <c r="M61" s="157">
        <v>3</v>
      </c>
      <c r="N61" s="181">
        <v>0.06</v>
      </c>
      <c r="O61" s="20"/>
    </row>
    <row r="62" spans="1:15" ht="15" customHeight="1" x14ac:dyDescent="0.3">
      <c r="A62" s="163">
        <v>62</v>
      </c>
      <c r="B62" s="117"/>
      <c r="C62" s="97" t="s">
        <v>16</v>
      </c>
      <c r="D62" s="97" t="s">
        <v>132</v>
      </c>
      <c r="E62" s="97" t="s">
        <v>54</v>
      </c>
      <c r="F62" s="99" t="s">
        <v>133</v>
      </c>
      <c r="G62" s="181">
        <v>0.08</v>
      </c>
      <c r="H62" s="181">
        <v>0</v>
      </c>
      <c r="I62" s="181">
        <v>0.17</v>
      </c>
      <c r="J62" s="181">
        <v>0.25</v>
      </c>
      <c r="K62" s="181">
        <v>0.5</v>
      </c>
      <c r="L62" s="181"/>
      <c r="M62" s="157">
        <v>3</v>
      </c>
      <c r="N62" s="181">
        <v>0.08</v>
      </c>
      <c r="O62" s="20"/>
    </row>
    <row r="63" spans="1:15" ht="15" customHeight="1" x14ac:dyDescent="0.3">
      <c r="A63" s="163">
        <v>63</v>
      </c>
      <c r="B63" s="117"/>
      <c r="C63" s="97" t="s">
        <v>16</v>
      </c>
      <c r="D63" s="97" t="s">
        <v>132</v>
      </c>
      <c r="E63" s="97" t="s">
        <v>55</v>
      </c>
      <c r="F63" s="140" t="s">
        <v>18</v>
      </c>
      <c r="G63" s="181">
        <v>0.04</v>
      </c>
      <c r="H63" s="181"/>
      <c r="I63" s="181"/>
      <c r="J63" s="181">
        <v>0.2</v>
      </c>
      <c r="K63" s="181">
        <v>0.76</v>
      </c>
      <c r="L63" s="181"/>
      <c r="M63" s="157">
        <v>2</v>
      </c>
      <c r="N63" s="181"/>
      <c r="O63" s="20"/>
    </row>
    <row r="64" spans="1:15" ht="15" customHeight="1" x14ac:dyDescent="0.3">
      <c r="A64" s="163">
        <v>64</v>
      </c>
      <c r="B64" s="117"/>
      <c r="C64" s="97" t="s">
        <v>16</v>
      </c>
      <c r="D64" s="97" t="s">
        <v>52</v>
      </c>
      <c r="E64" s="97" t="s">
        <v>53</v>
      </c>
      <c r="F64" s="99" t="s">
        <v>24</v>
      </c>
      <c r="G64" s="181"/>
      <c r="H64" s="181"/>
      <c r="I64" s="181"/>
      <c r="J64" s="181"/>
      <c r="K64" s="181">
        <v>1</v>
      </c>
      <c r="L64" s="181"/>
      <c r="M64" s="157">
        <v>4</v>
      </c>
      <c r="N64" s="181">
        <v>0</v>
      </c>
      <c r="O64" s="20"/>
    </row>
    <row r="65" spans="1:15" x14ac:dyDescent="0.3">
      <c r="A65" s="164"/>
      <c r="B65" s="54"/>
      <c r="C65" s="23"/>
      <c r="D65" s="23"/>
      <c r="E65" s="23"/>
      <c r="F65" s="23"/>
      <c r="G65" s="23"/>
      <c r="H65" s="23"/>
      <c r="I65" s="23"/>
      <c r="J65" s="23"/>
      <c r="K65" s="23"/>
      <c r="L65" s="23"/>
      <c r="M65" s="23"/>
      <c r="N65" s="23"/>
      <c r="O65" s="24"/>
    </row>
  </sheetData>
  <sheetProtection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dataValidation type="list" allowBlank="1" showInputMessage="1" showErrorMessage="1" prompt="Please select from available drop-down options" sqref="M10:M34 M39:M64">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zoomScale="80" zoomScaleNormal="80" zoomScaleSheetLayoutView="70" workbookViewId="0">
      <selection sqref="A1:O30"/>
    </sheetView>
  </sheetViews>
  <sheetFormatPr defaultColWidth="9.109375" defaultRowHeight="13.8" x14ac:dyDescent="0.3"/>
  <cols>
    <col min="1" max="1" width="4.5546875" style="4" customWidth="1"/>
    <col min="2" max="2" width="2.5546875" style="51" customWidth="1"/>
    <col min="3" max="3" width="6.109375" style="4" customWidth="1"/>
    <col min="4" max="4" width="2.33203125" style="11" customWidth="1"/>
    <col min="5" max="5" width="52.88671875" style="15" customWidth="1"/>
    <col min="6" max="7" width="16.109375" style="4" customWidth="1"/>
    <col min="8" max="8" width="18.44140625" style="4" customWidth="1"/>
    <col min="9" max="12" width="16.109375" style="4" customWidth="1"/>
    <col min="13" max="13" width="28.33203125" style="4" customWidth="1"/>
    <col min="14" max="14" width="55.6640625" style="4" customWidth="1"/>
    <col min="15" max="15" width="2.109375" style="4" customWidth="1"/>
    <col min="16" max="16384" width="9.109375" style="4"/>
  </cols>
  <sheetData>
    <row r="1" spans="1:15" s="8" customFormat="1" ht="15" customHeight="1" x14ac:dyDescent="0.3">
      <c r="A1" s="30"/>
      <c r="B1" s="31"/>
      <c r="C1" s="31"/>
      <c r="D1" s="31"/>
      <c r="E1" s="31"/>
      <c r="F1" s="31"/>
      <c r="G1" s="31"/>
      <c r="H1" s="31"/>
      <c r="I1" s="31"/>
      <c r="J1" s="31"/>
      <c r="K1" s="31"/>
      <c r="L1" s="31"/>
      <c r="M1" s="31"/>
      <c r="N1" s="31"/>
      <c r="O1" s="32"/>
    </row>
    <row r="2" spans="1:15" s="8" customFormat="1" ht="18" customHeight="1" x14ac:dyDescent="0.35">
      <c r="A2" s="33"/>
      <c r="B2" s="68"/>
      <c r="C2" s="68"/>
      <c r="D2" s="68"/>
      <c r="E2" s="68"/>
      <c r="F2" s="68"/>
      <c r="G2" s="68"/>
      <c r="H2" s="68"/>
      <c r="I2" s="68"/>
      <c r="J2" s="40"/>
      <c r="K2" s="42"/>
      <c r="L2" s="40"/>
      <c r="M2" s="42" t="s">
        <v>7</v>
      </c>
      <c r="N2" s="64" t="str">
        <f>IF(NOT(ISBLANK(CoverSheet!$C$8)),CoverSheet!$C$8,"")</f>
        <v>Alpine Energy Limited</v>
      </c>
      <c r="O2" s="25"/>
    </row>
    <row r="3" spans="1:15" s="8" customFormat="1" ht="18" customHeight="1" x14ac:dyDescent="0.3">
      <c r="A3" s="33"/>
      <c r="B3" s="68"/>
      <c r="C3" s="68"/>
      <c r="D3" s="68"/>
      <c r="E3" s="68"/>
      <c r="F3" s="68"/>
      <c r="G3" s="68"/>
      <c r="H3" s="68"/>
      <c r="I3" s="68"/>
      <c r="J3" s="40"/>
      <c r="K3" s="42"/>
      <c r="L3" s="40"/>
      <c r="M3" s="42" t="s">
        <v>81</v>
      </c>
      <c r="N3" s="65" t="str">
        <f>IF(ISNUMBER(CoverSheet!$C$12),TEXT(CoverSheet!$C$12,"_([$-1409]d mmmm yyyy;_(@")&amp;" –"&amp;TEXT(DATE(YEAR(CoverSheet!$C$12)+10,MONTH(CoverSheet!$C$12),DAY(CoverSheet!$C$12)-1),"_([$-1409]d mmmm yyyy;_(@"),"")</f>
        <v xml:space="preserve"> 1 April 2020 – 31 March 2030</v>
      </c>
      <c r="O3" s="25"/>
    </row>
    <row r="4" spans="1:15" s="8" customFormat="1" ht="21" x14ac:dyDescent="0.4">
      <c r="A4" s="84" t="s">
        <v>155</v>
      </c>
      <c r="B4" s="69"/>
      <c r="C4" s="68"/>
      <c r="D4" s="68"/>
      <c r="E4" s="68"/>
      <c r="F4" s="68"/>
      <c r="G4" s="68"/>
      <c r="H4" s="68"/>
      <c r="I4" s="68"/>
      <c r="J4" s="68"/>
      <c r="K4" s="56"/>
      <c r="L4" s="68"/>
      <c r="M4" s="68"/>
      <c r="N4" s="68"/>
      <c r="O4" s="25"/>
    </row>
    <row r="5" spans="1:15" s="145" customFormat="1" ht="42" customHeight="1" x14ac:dyDescent="0.3">
      <c r="A5" s="280" t="s">
        <v>222</v>
      </c>
      <c r="B5" s="281"/>
      <c r="C5" s="281"/>
      <c r="D5" s="281"/>
      <c r="E5" s="281"/>
      <c r="F5" s="281"/>
      <c r="G5" s="281"/>
      <c r="H5" s="281"/>
      <c r="I5" s="281"/>
      <c r="J5" s="281"/>
      <c r="K5" s="281"/>
      <c r="L5" s="281"/>
      <c r="M5" s="281"/>
      <c r="N5" s="144"/>
      <c r="O5" s="106"/>
    </row>
    <row r="6" spans="1:15" s="7" customFormat="1" ht="15" customHeight="1" x14ac:dyDescent="0.3">
      <c r="A6" s="38" t="s">
        <v>244</v>
      </c>
      <c r="B6" s="56"/>
      <c r="C6" s="56"/>
      <c r="D6" s="68"/>
      <c r="E6" s="68"/>
      <c r="F6" s="68"/>
      <c r="G6" s="68"/>
      <c r="H6" s="68"/>
      <c r="I6" s="68"/>
      <c r="J6" s="68"/>
      <c r="K6" s="68"/>
      <c r="L6" s="68"/>
      <c r="M6" s="68"/>
      <c r="N6" s="68"/>
      <c r="O6" s="25"/>
    </row>
    <row r="7" spans="1:15" s="7" customFormat="1" ht="30" customHeight="1" x14ac:dyDescent="0.35">
      <c r="A7" s="58">
        <v>7</v>
      </c>
      <c r="B7" s="44"/>
      <c r="C7" s="89" t="s">
        <v>163</v>
      </c>
      <c r="D7" s="67"/>
      <c r="E7" s="67"/>
      <c r="F7" s="67"/>
      <c r="G7" s="67"/>
      <c r="H7" s="67"/>
      <c r="I7" s="67"/>
      <c r="J7" s="67"/>
      <c r="K7" s="70"/>
      <c r="L7" s="70"/>
      <c r="M7" s="70"/>
      <c r="N7" s="70"/>
      <c r="O7" s="21"/>
    </row>
    <row r="8" spans="1:15" s="13" customFormat="1" ht="51" customHeight="1" x14ac:dyDescent="0.3">
      <c r="A8" s="45">
        <v>8</v>
      </c>
      <c r="B8" s="55"/>
      <c r="C8" s="90"/>
      <c r="D8" s="90"/>
      <c r="E8" s="143" t="s">
        <v>137</v>
      </c>
      <c r="F8" s="141" t="s">
        <v>140</v>
      </c>
      <c r="G8" s="141" t="s">
        <v>141</v>
      </c>
      <c r="H8" s="141" t="s">
        <v>142</v>
      </c>
      <c r="I8" s="182" t="s">
        <v>277</v>
      </c>
      <c r="J8" s="156" t="s">
        <v>260</v>
      </c>
      <c r="K8" s="156" t="s">
        <v>261</v>
      </c>
      <c r="L8" s="156" t="s">
        <v>262</v>
      </c>
      <c r="M8" s="182" t="s">
        <v>276</v>
      </c>
      <c r="N8" s="141" t="s">
        <v>136</v>
      </c>
      <c r="O8" s="29"/>
    </row>
    <row r="9" spans="1:15" ht="15.6" x14ac:dyDescent="0.3">
      <c r="A9" s="58">
        <v>9</v>
      </c>
      <c r="B9" s="44"/>
      <c r="C9" s="88"/>
      <c r="D9" s="87"/>
      <c r="E9" s="183" t="s">
        <v>328</v>
      </c>
      <c r="F9" s="176">
        <v>4.5531059692580023</v>
      </c>
      <c r="G9" s="176">
        <v>0</v>
      </c>
      <c r="H9" s="168" t="s">
        <v>329</v>
      </c>
      <c r="I9" s="168">
        <v>0</v>
      </c>
      <c r="J9" s="195" t="str">
        <f>IF(G9=0,"-",F9/G9)</f>
        <v>-</v>
      </c>
      <c r="K9" s="176">
        <v>0</v>
      </c>
      <c r="L9" s="176" t="s">
        <v>350</v>
      </c>
      <c r="M9" s="188" t="s">
        <v>351</v>
      </c>
      <c r="N9" s="183" t="s">
        <v>352</v>
      </c>
      <c r="O9" s="20"/>
    </row>
    <row r="10" spans="1:15" ht="15.6" x14ac:dyDescent="0.3">
      <c r="A10" s="58">
        <v>10</v>
      </c>
      <c r="B10" s="44"/>
      <c r="C10" s="88"/>
      <c r="D10" s="87"/>
      <c r="E10" s="183" t="s">
        <v>330</v>
      </c>
      <c r="F10" s="176" t="e">
        <v>#N/A</v>
      </c>
      <c r="G10" s="176">
        <v>0</v>
      </c>
      <c r="H10" s="168" t="s">
        <v>329</v>
      </c>
      <c r="I10" s="168">
        <v>0</v>
      </c>
      <c r="J10" s="195" t="str">
        <f>IF(G10=0,"-",F10/G10)</f>
        <v>-</v>
      </c>
      <c r="K10" s="176">
        <v>0</v>
      </c>
      <c r="L10" s="176" t="s">
        <v>350</v>
      </c>
      <c r="M10" s="165" t="s">
        <v>351</v>
      </c>
      <c r="N10" s="183" t="s">
        <v>352</v>
      </c>
      <c r="O10" s="20"/>
    </row>
    <row r="11" spans="1:15" ht="15.6" x14ac:dyDescent="0.3">
      <c r="A11" s="58">
        <v>11</v>
      </c>
      <c r="B11" s="44"/>
      <c r="C11" s="88"/>
      <c r="D11" s="87"/>
      <c r="E11" s="183" t="s">
        <v>331</v>
      </c>
      <c r="F11" s="176">
        <v>15.63063623805124</v>
      </c>
      <c r="G11" s="176">
        <v>20</v>
      </c>
      <c r="H11" s="168" t="s">
        <v>332</v>
      </c>
      <c r="I11" s="168">
        <v>0</v>
      </c>
      <c r="J11" s="195">
        <f t="shared" ref="J11:J28" si="0">IF(G11=0,"-",F11/G11)</f>
        <v>0.78153181190256205</v>
      </c>
      <c r="K11" s="176">
        <v>20</v>
      </c>
      <c r="L11" s="176">
        <v>1.2744516343822081</v>
      </c>
      <c r="M11" s="165" t="s">
        <v>353</v>
      </c>
      <c r="N11" s="183" t="s">
        <v>354</v>
      </c>
      <c r="O11" s="20"/>
    </row>
    <row r="12" spans="1:15" ht="15.6" x14ac:dyDescent="0.3">
      <c r="A12" s="58">
        <v>12</v>
      </c>
      <c r="B12" s="44"/>
      <c r="C12" s="88"/>
      <c r="D12" s="87"/>
      <c r="E12" s="183" t="s">
        <v>333</v>
      </c>
      <c r="F12" s="176">
        <v>14.180892500000001</v>
      </c>
      <c r="G12" s="176">
        <v>20</v>
      </c>
      <c r="H12" s="168" t="s">
        <v>332</v>
      </c>
      <c r="I12" s="168">
        <v>0</v>
      </c>
      <c r="J12" s="195">
        <f t="shared" si="0"/>
        <v>0.70904462499999998</v>
      </c>
      <c r="K12" s="176">
        <v>30</v>
      </c>
      <c r="L12" s="176">
        <v>0.64521308333333327</v>
      </c>
      <c r="M12" s="165" t="s">
        <v>353</v>
      </c>
      <c r="N12" s="183" t="s">
        <v>355</v>
      </c>
      <c r="O12" s="20"/>
    </row>
    <row r="13" spans="1:15" ht="15.6" x14ac:dyDescent="0.3">
      <c r="A13" s="58">
        <v>13</v>
      </c>
      <c r="B13" s="44"/>
      <c r="C13" s="88"/>
      <c r="D13" s="87"/>
      <c r="E13" s="183" t="s">
        <v>334</v>
      </c>
      <c r="F13" s="176">
        <v>18.8472290039063</v>
      </c>
      <c r="G13" s="176">
        <v>25</v>
      </c>
      <c r="H13" s="168" t="s">
        <v>332</v>
      </c>
      <c r="I13" s="168">
        <v>0</v>
      </c>
      <c r="J13" s="195">
        <f t="shared" si="0"/>
        <v>0.75388916015625196</v>
      </c>
      <c r="K13" s="176">
        <v>25</v>
      </c>
      <c r="L13" s="176">
        <v>0.87540997534822718</v>
      </c>
      <c r="M13" s="165" t="s">
        <v>351</v>
      </c>
      <c r="N13" s="183" t="s">
        <v>356</v>
      </c>
      <c r="O13" s="20"/>
    </row>
    <row r="14" spans="1:15" ht="15.6" x14ac:dyDescent="0.3">
      <c r="A14" s="58">
        <v>14</v>
      </c>
      <c r="B14" s="44"/>
      <c r="C14" s="88"/>
      <c r="D14" s="87"/>
      <c r="E14" s="183" t="s">
        <v>335</v>
      </c>
      <c r="F14" s="176">
        <v>4.1399999999999997</v>
      </c>
      <c r="G14" s="176">
        <v>0</v>
      </c>
      <c r="H14" s="168" t="s">
        <v>329</v>
      </c>
      <c r="I14" s="168" t="s">
        <v>336</v>
      </c>
      <c r="J14" s="195" t="str">
        <f t="shared" si="0"/>
        <v>-</v>
      </c>
      <c r="K14" s="176">
        <v>0</v>
      </c>
      <c r="L14" s="176" t="s">
        <v>350</v>
      </c>
      <c r="M14" s="165" t="s">
        <v>351</v>
      </c>
      <c r="N14" s="183" t="s">
        <v>352</v>
      </c>
      <c r="O14" s="20"/>
    </row>
    <row r="15" spans="1:15" ht="15.6" x14ac:dyDescent="0.3">
      <c r="A15" s="58">
        <v>15</v>
      </c>
      <c r="B15" s="44"/>
      <c r="C15" s="88"/>
      <c r="D15" s="87"/>
      <c r="E15" s="183" t="s">
        <v>337</v>
      </c>
      <c r="F15" s="176">
        <v>2.83</v>
      </c>
      <c r="G15" s="176">
        <v>0</v>
      </c>
      <c r="H15" s="168" t="s">
        <v>329</v>
      </c>
      <c r="I15" s="168">
        <v>0</v>
      </c>
      <c r="J15" s="195" t="str">
        <f t="shared" si="0"/>
        <v>-</v>
      </c>
      <c r="K15" s="176">
        <v>0</v>
      </c>
      <c r="L15" s="176" t="s">
        <v>350</v>
      </c>
      <c r="M15" s="165" t="s">
        <v>351</v>
      </c>
      <c r="N15" s="183" t="s">
        <v>352</v>
      </c>
      <c r="O15" s="20"/>
    </row>
    <row r="16" spans="1:15" ht="15.6" x14ac:dyDescent="0.3">
      <c r="A16" s="58">
        <v>16</v>
      </c>
      <c r="B16" s="44"/>
      <c r="C16" s="88"/>
      <c r="D16" s="87"/>
      <c r="E16" s="183" t="s">
        <v>338</v>
      </c>
      <c r="F16" s="176">
        <v>6.3960063937733116</v>
      </c>
      <c r="G16" s="176">
        <v>0</v>
      </c>
      <c r="H16" s="168" t="s">
        <v>329</v>
      </c>
      <c r="I16" s="168">
        <v>0</v>
      </c>
      <c r="J16" s="195" t="str">
        <f t="shared" si="0"/>
        <v>-</v>
      </c>
      <c r="K16" s="176">
        <v>7.5</v>
      </c>
      <c r="L16" s="176">
        <v>0.94973725396138997</v>
      </c>
      <c r="M16" s="165" t="s">
        <v>351</v>
      </c>
      <c r="N16" s="183" t="s">
        <v>357</v>
      </c>
      <c r="O16" s="20"/>
    </row>
    <row r="17" spans="1:15" ht="15.6" x14ac:dyDescent="0.3">
      <c r="A17" s="58">
        <v>17</v>
      </c>
      <c r="B17" s="44"/>
      <c r="C17" s="88"/>
      <c r="D17" s="87"/>
      <c r="E17" s="183" t="s">
        <v>339</v>
      </c>
      <c r="F17" s="176">
        <v>0.51764242255204729</v>
      </c>
      <c r="G17" s="176">
        <v>0</v>
      </c>
      <c r="H17" s="168" t="s">
        <v>329</v>
      </c>
      <c r="I17" s="168">
        <v>0</v>
      </c>
      <c r="J17" s="195" t="str">
        <f t="shared" si="0"/>
        <v>-</v>
      </c>
      <c r="K17" s="176">
        <v>0</v>
      </c>
      <c r="L17" s="176" t="s">
        <v>350</v>
      </c>
      <c r="M17" s="165" t="s">
        <v>351</v>
      </c>
      <c r="N17" s="183" t="s">
        <v>352</v>
      </c>
      <c r="O17" s="20"/>
    </row>
    <row r="18" spans="1:15" ht="15.6" x14ac:dyDescent="0.3">
      <c r="A18" s="58">
        <v>18</v>
      </c>
      <c r="B18" s="44"/>
      <c r="C18" s="88"/>
      <c r="D18" s="87"/>
      <c r="E18" s="183" t="s">
        <v>340</v>
      </c>
      <c r="F18" s="176">
        <v>10.31</v>
      </c>
      <c r="G18" s="176">
        <v>15</v>
      </c>
      <c r="H18" s="168" t="s">
        <v>332</v>
      </c>
      <c r="I18" s="168">
        <v>0</v>
      </c>
      <c r="J18" s="195">
        <f t="shared" si="0"/>
        <v>0.68733333333333335</v>
      </c>
      <c r="K18" s="176">
        <v>15</v>
      </c>
      <c r="L18" s="176">
        <v>0.74193821374688151</v>
      </c>
      <c r="M18" s="165" t="s">
        <v>351</v>
      </c>
      <c r="N18" s="183" t="s">
        <v>352</v>
      </c>
      <c r="O18" s="20"/>
    </row>
    <row r="19" spans="1:15" ht="15.6" x14ac:dyDescent="0.3">
      <c r="A19" s="58">
        <v>19</v>
      </c>
      <c r="B19" s="44"/>
      <c r="C19" s="88"/>
      <c r="D19" s="87"/>
      <c r="E19" s="183" t="s">
        <v>341</v>
      </c>
      <c r="F19" s="176">
        <v>4.9969764462732691</v>
      </c>
      <c r="G19" s="176">
        <v>0</v>
      </c>
      <c r="H19" s="168" t="s">
        <v>329</v>
      </c>
      <c r="I19" s="168">
        <v>0</v>
      </c>
      <c r="J19" s="195" t="str">
        <f t="shared" si="0"/>
        <v>-</v>
      </c>
      <c r="K19" s="176">
        <v>0</v>
      </c>
      <c r="L19" s="176" t="s">
        <v>350</v>
      </c>
      <c r="M19" s="165" t="s">
        <v>351</v>
      </c>
      <c r="N19" s="183" t="s">
        <v>352</v>
      </c>
      <c r="O19" s="20"/>
    </row>
    <row r="20" spans="1:15" ht="15.6" x14ac:dyDescent="0.3">
      <c r="A20" s="58">
        <v>20</v>
      </c>
      <c r="B20" s="44"/>
      <c r="C20" s="88"/>
      <c r="D20" s="87"/>
      <c r="E20" s="183" t="s">
        <v>342</v>
      </c>
      <c r="F20" s="176">
        <v>10.410744951130965</v>
      </c>
      <c r="G20" s="176">
        <v>10</v>
      </c>
      <c r="H20" s="168" t="s">
        <v>332</v>
      </c>
      <c r="I20" s="168">
        <v>0</v>
      </c>
      <c r="J20" s="195">
        <f t="shared" si="0"/>
        <v>1.0410744951130966</v>
      </c>
      <c r="K20" s="176">
        <v>10</v>
      </c>
      <c r="L20" s="176">
        <v>1.0965347042660845</v>
      </c>
      <c r="M20" s="165" t="s">
        <v>358</v>
      </c>
      <c r="N20" s="183" t="s">
        <v>359</v>
      </c>
      <c r="O20" s="20"/>
    </row>
    <row r="21" spans="1:15" ht="15.6" x14ac:dyDescent="0.3">
      <c r="A21" s="58">
        <v>21</v>
      </c>
      <c r="B21" s="44"/>
      <c r="C21" s="88"/>
      <c r="D21" s="87"/>
      <c r="E21" s="183" t="s">
        <v>343</v>
      </c>
      <c r="F21" s="176">
        <v>14.118</v>
      </c>
      <c r="G21" s="176">
        <v>10</v>
      </c>
      <c r="H21" s="168" t="s">
        <v>332</v>
      </c>
      <c r="I21" s="168">
        <v>0</v>
      </c>
      <c r="J21" s="195">
        <f t="shared" si="0"/>
        <v>1.4117999999999999</v>
      </c>
      <c r="K21" s="176">
        <v>10</v>
      </c>
      <c r="L21" s="176">
        <v>1.9084550000000022</v>
      </c>
      <c r="M21" s="165" t="s">
        <v>360</v>
      </c>
      <c r="N21" s="183" t="s">
        <v>361</v>
      </c>
      <c r="O21" s="20"/>
    </row>
    <row r="22" spans="1:15" ht="15.6" x14ac:dyDescent="0.3">
      <c r="A22" s="58">
        <v>22</v>
      </c>
      <c r="B22" s="44"/>
      <c r="C22" s="88"/>
      <c r="D22" s="87"/>
      <c r="E22" s="183" t="s">
        <v>344</v>
      </c>
      <c r="F22" s="176">
        <v>3.9510939965386744</v>
      </c>
      <c r="G22" s="176">
        <v>0</v>
      </c>
      <c r="H22" s="168" t="s">
        <v>329</v>
      </c>
      <c r="I22" s="168">
        <v>0</v>
      </c>
      <c r="J22" s="195" t="str">
        <f t="shared" si="0"/>
        <v>-</v>
      </c>
      <c r="K22" s="176">
        <v>15</v>
      </c>
      <c r="L22" s="176">
        <v>0.71513701554845788</v>
      </c>
      <c r="M22" s="165" t="s">
        <v>358</v>
      </c>
      <c r="N22" s="183" t="s">
        <v>357</v>
      </c>
      <c r="O22" s="20"/>
    </row>
    <row r="23" spans="1:15" ht="15.6" x14ac:dyDescent="0.3">
      <c r="A23" s="58">
        <v>23</v>
      </c>
      <c r="B23" s="44"/>
      <c r="C23" s="88"/>
      <c r="D23" s="87"/>
      <c r="E23" s="183" t="s">
        <v>345</v>
      </c>
      <c r="F23" s="176">
        <v>13.713432770500855</v>
      </c>
      <c r="G23" s="176">
        <v>25</v>
      </c>
      <c r="H23" s="168" t="s">
        <v>332</v>
      </c>
      <c r="I23" s="168">
        <v>0</v>
      </c>
      <c r="J23" s="195">
        <f t="shared" si="0"/>
        <v>0.54853731082003421</v>
      </c>
      <c r="K23" s="176">
        <v>25</v>
      </c>
      <c r="L23" s="176">
        <v>0.57775903715095533</v>
      </c>
      <c r="M23" s="165" t="s">
        <v>351</v>
      </c>
      <c r="N23" s="183" t="s">
        <v>362</v>
      </c>
      <c r="O23" s="20"/>
    </row>
    <row r="24" spans="1:15" ht="15.6" x14ac:dyDescent="0.3">
      <c r="A24" s="58">
        <v>24</v>
      </c>
      <c r="B24" s="44"/>
      <c r="C24" s="88"/>
      <c r="D24" s="87"/>
      <c r="E24" s="183" t="s">
        <v>346</v>
      </c>
      <c r="F24" s="176">
        <v>17.374390272193786</v>
      </c>
      <c r="G24" s="176">
        <v>25</v>
      </c>
      <c r="H24" s="168" t="s">
        <v>347</v>
      </c>
      <c r="I24" s="168">
        <v>0</v>
      </c>
      <c r="J24" s="195">
        <f t="shared" si="0"/>
        <v>0.69497561088775139</v>
      </c>
      <c r="K24" s="176">
        <v>25</v>
      </c>
      <c r="L24" s="176">
        <v>0.75018762852527543</v>
      </c>
      <c r="M24" s="165" t="s">
        <v>351</v>
      </c>
      <c r="N24" s="183" t="s">
        <v>362</v>
      </c>
      <c r="O24" s="20"/>
    </row>
    <row r="25" spans="1:15" ht="15.6" x14ac:dyDescent="0.3">
      <c r="A25" s="58">
        <v>25</v>
      </c>
      <c r="B25" s="44"/>
      <c r="C25" s="88"/>
      <c r="D25" s="87"/>
      <c r="E25" s="183" t="s">
        <v>348</v>
      </c>
      <c r="F25" s="176">
        <v>3.9175971601688517</v>
      </c>
      <c r="G25" s="176">
        <v>0</v>
      </c>
      <c r="H25" s="168" t="s">
        <v>329</v>
      </c>
      <c r="I25" s="168">
        <v>0</v>
      </c>
      <c r="J25" s="195" t="str">
        <f t="shared" si="0"/>
        <v>-</v>
      </c>
      <c r="K25" s="176">
        <v>6.25</v>
      </c>
      <c r="L25" s="176">
        <v>0.8041965655668869</v>
      </c>
      <c r="M25" s="165" t="s">
        <v>351</v>
      </c>
      <c r="N25" s="183" t="s">
        <v>357</v>
      </c>
      <c r="O25" s="20"/>
    </row>
    <row r="26" spans="1:15" ht="15.6" x14ac:dyDescent="0.3">
      <c r="A26" s="58">
        <v>26</v>
      </c>
      <c r="B26" s="44"/>
      <c r="C26" s="88"/>
      <c r="D26" s="87"/>
      <c r="E26" s="183" t="s">
        <v>349</v>
      </c>
      <c r="F26" s="176">
        <v>0.99397771270721658</v>
      </c>
      <c r="G26" s="176">
        <v>0</v>
      </c>
      <c r="H26" s="168" t="s">
        <v>329</v>
      </c>
      <c r="I26" s="168">
        <v>0</v>
      </c>
      <c r="J26" s="195" t="str">
        <f t="shared" si="0"/>
        <v>-</v>
      </c>
      <c r="K26" s="176">
        <v>0</v>
      </c>
      <c r="L26" s="176" t="s">
        <v>350</v>
      </c>
      <c r="M26" s="165" t="s">
        <v>351</v>
      </c>
      <c r="N26" s="183" t="s">
        <v>352</v>
      </c>
      <c r="O26" s="20"/>
    </row>
    <row r="27" spans="1:15" ht="15.6" x14ac:dyDescent="0.3">
      <c r="A27" s="58">
        <v>27</v>
      </c>
      <c r="B27" s="44"/>
      <c r="C27" s="88"/>
      <c r="D27" s="87"/>
      <c r="E27" s="183" t="s">
        <v>138</v>
      </c>
      <c r="F27" s="168"/>
      <c r="G27" s="168"/>
      <c r="H27" s="168"/>
      <c r="I27" s="168"/>
      <c r="J27" s="195" t="str">
        <f t="shared" si="0"/>
        <v>-</v>
      </c>
      <c r="K27" s="168"/>
      <c r="L27" s="177"/>
      <c r="M27" s="165" t="s">
        <v>162</v>
      </c>
      <c r="N27" s="183"/>
      <c r="O27" s="20"/>
    </row>
    <row r="28" spans="1:15" ht="15.6" x14ac:dyDescent="0.3">
      <c r="A28" s="58">
        <v>28</v>
      </c>
      <c r="B28" s="44"/>
      <c r="C28" s="88"/>
      <c r="D28" s="87"/>
      <c r="E28" s="183" t="s">
        <v>139</v>
      </c>
      <c r="F28" s="168"/>
      <c r="G28" s="168"/>
      <c r="H28" s="168"/>
      <c r="I28" s="168"/>
      <c r="J28" s="195" t="str">
        <f t="shared" si="0"/>
        <v>-</v>
      </c>
      <c r="K28" s="168"/>
      <c r="L28" s="177"/>
      <c r="M28" s="165" t="s">
        <v>162</v>
      </c>
      <c r="N28" s="183"/>
      <c r="O28" s="20"/>
    </row>
    <row r="29" spans="1:15" s="10" customFormat="1" ht="15.6" x14ac:dyDescent="0.3">
      <c r="A29" s="58">
        <v>29</v>
      </c>
      <c r="B29" s="44"/>
      <c r="C29" s="87"/>
      <c r="D29" s="87"/>
      <c r="E29" s="86" t="s">
        <v>63</v>
      </c>
      <c r="F29" s="101"/>
      <c r="G29" s="101"/>
      <c r="H29" s="101"/>
      <c r="I29" s="101"/>
      <c r="J29" s="101"/>
      <c r="K29" s="101"/>
      <c r="L29" s="101"/>
      <c r="M29" s="101"/>
      <c r="N29" s="101"/>
      <c r="O29" s="20"/>
    </row>
    <row r="30" spans="1:15" s="17" customFormat="1" x14ac:dyDescent="0.3">
      <c r="A30" s="22"/>
      <c r="B30" s="54"/>
      <c r="C30" s="23"/>
      <c r="D30" s="23"/>
      <c r="E30" s="23"/>
      <c r="F30" s="23"/>
      <c r="G30" s="23"/>
      <c r="H30" s="23"/>
      <c r="I30" s="23"/>
      <c r="J30" s="23"/>
      <c r="K30" s="23"/>
      <c r="L30" s="23"/>
      <c r="M30" s="23"/>
      <c r="N30" s="23"/>
      <c r="O30" s="24"/>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disablePrompts="1"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6"/>
  <sheetViews>
    <sheetView showGridLines="0" topLeftCell="G1" zoomScaleNormal="100" zoomScaleSheetLayoutView="70" workbookViewId="0">
      <selection activeCell="K51" sqref="K51"/>
    </sheetView>
  </sheetViews>
  <sheetFormatPr defaultColWidth="9.109375" defaultRowHeight="13.8" x14ac:dyDescent="0.3"/>
  <cols>
    <col min="1" max="1" width="4.88671875" style="17" customWidth="1"/>
    <col min="2" max="2" width="2.5546875" style="51" customWidth="1"/>
    <col min="3" max="3" width="6.109375" style="17" customWidth="1"/>
    <col min="4" max="5" width="2.33203125" style="17" customWidth="1"/>
    <col min="6" max="6" width="62.44140625" style="15" customWidth="1"/>
    <col min="7" max="7" width="29.6640625" style="15" customWidth="1"/>
    <col min="8" max="13" width="16.109375" style="17" customWidth="1"/>
    <col min="14" max="14" width="1.5546875" style="17" customWidth="1"/>
    <col min="15" max="16384" width="9.109375" style="17"/>
  </cols>
  <sheetData>
    <row r="1" spans="1:14" s="9" customFormat="1" ht="15" customHeight="1" x14ac:dyDescent="0.3">
      <c r="A1" s="30"/>
      <c r="B1" s="31"/>
      <c r="C1" s="31"/>
      <c r="D1" s="31"/>
      <c r="E1" s="31"/>
      <c r="F1" s="31"/>
      <c r="G1" s="31"/>
      <c r="H1" s="31"/>
      <c r="I1" s="31"/>
      <c r="J1" s="31"/>
      <c r="K1" s="31"/>
      <c r="L1" s="31"/>
      <c r="M1" s="31"/>
      <c r="N1" s="32"/>
    </row>
    <row r="2" spans="1:14" s="9" customFormat="1" ht="18" customHeight="1" x14ac:dyDescent="0.35">
      <c r="A2" s="33"/>
      <c r="B2" s="52"/>
      <c r="C2" s="48"/>
      <c r="D2" s="48"/>
      <c r="E2" s="48"/>
      <c r="F2" s="48"/>
      <c r="G2" s="48"/>
      <c r="H2" s="48"/>
      <c r="I2" s="40"/>
      <c r="J2" s="42" t="s">
        <v>7</v>
      </c>
      <c r="K2" s="283" t="str">
        <f>IF(NOT(ISBLANK(CoverSheet!$C$8)),CoverSheet!$C$8,"")</f>
        <v>Alpine Energy Limited</v>
      </c>
      <c r="L2" s="283"/>
      <c r="M2" s="283"/>
      <c r="N2" s="25"/>
    </row>
    <row r="3" spans="1:14" s="9" customFormat="1" ht="18" customHeight="1" x14ac:dyDescent="0.3">
      <c r="A3" s="33"/>
      <c r="B3" s="52"/>
      <c r="C3" s="48"/>
      <c r="D3" s="48"/>
      <c r="E3" s="48"/>
      <c r="F3" s="48"/>
      <c r="G3" s="48"/>
      <c r="H3" s="48"/>
      <c r="I3" s="40"/>
      <c r="J3" s="42" t="s">
        <v>81</v>
      </c>
      <c r="K3" s="284" t="str">
        <f>IF(ISNUMBER(CoverSheet!$C$12),TEXT(CoverSheet!$C$12,"_([$-1409]d mmmm yyyy;_(@")&amp;" –"&amp;TEXT(DATE(YEAR(CoverSheet!$C$12)+10,MONTH(CoverSheet!$C$12),DAY(CoverSheet!$C$12)-1),"_([$-1409]d mmmm yyyy;_(@"),"")</f>
        <v xml:space="preserve"> 1 April 2020 – 31 March 2030</v>
      </c>
      <c r="L3" s="284"/>
      <c r="M3" s="284"/>
      <c r="N3" s="25"/>
    </row>
    <row r="4" spans="1:14" s="9" customFormat="1" ht="21" x14ac:dyDescent="0.4">
      <c r="A4" s="84" t="s">
        <v>223</v>
      </c>
      <c r="B4" s="53"/>
      <c r="C4" s="48"/>
      <c r="D4" s="48"/>
      <c r="E4" s="48"/>
      <c r="F4" s="48"/>
      <c r="G4" s="48"/>
      <c r="H4" s="48"/>
      <c r="I4" s="48"/>
      <c r="J4" s="49"/>
      <c r="K4" s="48"/>
      <c r="L4" s="48"/>
      <c r="M4" s="48"/>
      <c r="N4" s="25"/>
    </row>
    <row r="5" spans="1:14" s="112" customFormat="1" ht="39" customHeight="1" x14ac:dyDescent="0.3">
      <c r="A5" s="280" t="s">
        <v>206</v>
      </c>
      <c r="B5" s="281"/>
      <c r="C5" s="281"/>
      <c r="D5" s="281"/>
      <c r="E5" s="281"/>
      <c r="F5" s="281"/>
      <c r="G5" s="281"/>
      <c r="H5" s="281"/>
      <c r="I5" s="281"/>
      <c r="J5" s="281"/>
      <c r="K5" s="281"/>
      <c r="L5" s="281"/>
      <c r="M5" s="281"/>
      <c r="N5" s="106"/>
    </row>
    <row r="6" spans="1:14" ht="15" customHeight="1" x14ac:dyDescent="0.3">
      <c r="A6" s="38" t="s">
        <v>244</v>
      </c>
      <c r="B6" s="56"/>
      <c r="C6" s="49"/>
      <c r="D6" s="48"/>
      <c r="E6" s="48"/>
      <c r="F6" s="48"/>
      <c r="G6" s="48"/>
      <c r="H6" s="48"/>
      <c r="I6" s="48"/>
      <c r="J6" s="48"/>
      <c r="K6" s="48"/>
      <c r="L6" s="48"/>
      <c r="M6" s="48"/>
      <c r="N6" s="25"/>
    </row>
    <row r="7" spans="1:14" ht="29.25" customHeight="1" x14ac:dyDescent="0.35">
      <c r="A7" s="41">
        <v>7</v>
      </c>
      <c r="B7" s="44"/>
      <c r="C7" s="89" t="s">
        <v>183</v>
      </c>
      <c r="D7" s="97"/>
      <c r="E7" s="101"/>
      <c r="F7" s="101"/>
      <c r="G7" s="101"/>
      <c r="H7" s="289"/>
      <c r="I7" s="289"/>
      <c r="J7" s="289"/>
      <c r="K7" s="289"/>
      <c r="L7" s="289"/>
      <c r="M7" s="289"/>
      <c r="N7" s="21"/>
    </row>
    <row r="8" spans="1:14" s="61" customFormat="1" ht="16.5" customHeight="1" x14ac:dyDescent="0.3">
      <c r="A8" s="58">
        <v>8</v>
      </c>
      <c r="B8" s="44"/>
      <c r="C8" s="119"/>
      <c r="D8" s="97"/>
      <c r="E8" s="109" t="s">
        <v>182</v>
      </c>
      <c r="F8" s="101"/>
      <c r="G8" s="101"/>
      <c r="H8" s="289" t="s">
        <v>134</v>
      </c>
      <c r="I8" s="289"/>
      <c r="J8" s="289"/>
      <c r="K8" s="289"/>
      <c r="L8" s="289"/>
      <c r="M8" s="289"/>
      <c r="N8" s="21"/>
    </row>
    <row r="9" spans="1:14" ht="12.75" customHeight="1" x14ac:dyDescent="0.3">
      <c r="A9" s="58">
        <v>9</v>
      </c>
      <c r="B9" s="44"/>
      <c r="C9" s="101"/>
      <c r="D9" s="101"/>
      <c r="E9" s="101"/>
      <c r="F9" s="101"/>
      <c r="G9" s="101"/>
      <c r="H9" s="121" t="s">
        <v>82</v>
      </c>
      <c r="I9" s="121" t="s">
        <v>165</v>
      </c>
      <c r="J9" s="121" t="s">
        <v>166</v>
      </c>
      <c r="K9" s="121" t="s">
        <v>167</v>
      </c>
      <c r="L9" s="121" t="s">
        <v>168</v>
      </c>
      <c r="M9" s="121" t="s">
        <v>169</v>
      </c>
      <c r="N9" s="20"/>
    </row>
    <row r="10" spans="1:14" ht="12.75" customHeight="1" x14ac:dyDescent="0.3">
      <c r="A10" s="41">
        <v>10</v>
      </c>
      <c r="B10" s="44"/>
      <c r="C10" s="98"/>
      <c r="D10" s="98"/>
      <c r="E10" s="98"/>
      <c r="F10" s="109"/>
      <c r="G10" s="189" t="str">
        <f>IF(ISNUMBER(CoverSheet!$C$12),"for year ended","")</f>
        <v>for year ended</v>
      </c>
      <c r="H10" s="122">
        <f>IF(ISNUMBER(CoverSheet!$C$12),DATE(YEAR(CoverSheet!$C$12),MONTH(CoverSheet!$C$12),DAY(CoverSheet!$C$12))-1,"")</f>
        <v>43921</v>
      </c>
      <c r="I10" s="122">
        <f>IF(ISNUMBER(CoverSheet!$C$12),DATE(YEAR(CoverSheet!$C$12)+1,MONTH(CoverSheet!$C$12),DAY(CoverSheet!$C$12))-1,"")</f>
        <v>44286</v>
      </c>
      <c r="J10" s="122">
        <f>IF(ISNUMBER(CoverSheet!$C$12),DATE(YEAR(CoverSheet!$C$12)+2,MONTH(CoverSheet!$C$12),DAY(CoverSheet!$C$12))-1,"")</f>
        <v>44651</v>
      </c>
      <c r="K10" s="122">
        <f>IF(ISNUMBER(CoverSheet!$C$12),DATE(YEAR(CoverSheet!$C$12)+3,MONTH(CoverSheet!$C$12),DAY(CoverSheet!$C$12))-1,"")</f>
        <v>45016</v>
      </c>
      <c r="L10" s="122">
        <f>IF(ISNUMBER(CoverSheet!$C$12),DATE(YEAR(CoverSheet!$C$12)+4,MONTH(CoverSheet!$C$12),DAY(CoverSheet!$C$12))-1,"")</f>
        <v>45382</v>
      </c>
      <c r="M10" s="122">
        <f>IF(ISNUMBER(CoverSheet!$C$12),DATE(YEAR(CoverSheet!$C$12)+5,MONTH(CoverSheet!$C$12),DAY(CoverSheet!$C$12))-1,"")</f>
        <v>45747</v>
      </c>
      <c r="N10" s="21"/>
    </row>
    <row r="11" spans="1:14" s="72" customFormat="1" ht="17.25" customHeight="1" x14ac:dyDescent="0.3">
      <c r="A11" s="58">
        <v>11</v>
      </c>
      <c r="B11" s="44"/>
      <c r="C11" s="98"/>
      <c r="D11" s="98"/>
      <c r="E11" s="98"/>
      <c r="F11" s="109" t="s">
        <v>218</v>
      </c>
      <c r="G11" s="192"/>
      <c r="H11" s="59"/>
      <c r="I11" s="122"/>
      <c r="J11" s="122"/>
      <c r="K11" s="122"/>
      <c r="L11" s="122"/>
      <c r="M11" s="122"/>
      <c r="N11" s="21"/>
    </row>
    <row r="12" spans="1:14" ht="15" customHeight="1" x14ac:dyDescent="0.3">
      <c r="A12" s="41">
        <v>12</v>
      </c>
      <c r="B12" s="44"/>
      <c r="C12" s="277"/>
      <c r="D12" s="277"/>
      <c r="E12" s="98"/>
      <c r="F12" s="183" t="s">
        <v>318</v>
      </c>
      <c r="G12" s="62"/>
      <c r="H12" s="168">
        <v>11249.134761082647</v>
      </c>
      <c r="I12" s="194">
        <v>11351.187017671145</v>
      </c>
      <c r="J12" s="194">
        <v>11454.165093293375</v>
      </c>
      <c r="K12" s="194">
        <v>11558.077386988336</v>
      </c>
      <c r="L12" s="194">
        <v>11662.932373991189</v>
      </c>
      <c r="M12" s="194">
        <v>11768.738606424509</v>
      </c>
      <c r="N12" s="21"/>
    </row>
    <row r="13" spans="1:14" s="264" customFormat="1" ht="15" customHeight="1" x14ac:dyDescent="0.3">
      <c r="A13" s="41">
        <v>13</v>
      </c>
      <c r="B13" s="44"/>
      <c r="C13" s="263"/>
      <c r="D13" s="263"/>
      <c r="E13" s="263"/>
      <c r="F13" s="183" t="s">
        <v>319</v>
      </c>
      <c r="G13" s="62"/>
      <c r="H13" s="194">
        <v>45.408240424176455</v>
      </c>
      <c r="I13" s="194">
        <v>45.820184409329173</v>
      </c>
      <c r="J13" s="194">
        <v>46.235865554198234</v>
      </c>
      <c r="K13" s="194">
        <v>46.655317762331819</v>
      </c>
      <c r="L13" s="194">
        <v>47.078575244851407</v>
      </c>
      <c r="M13" s="194">
        <v>47.505672523242097</v>
      </c>
      <c r="N13" s="21"/>
    </row>
    <row r="14" spans="1:14" s="264" customFormat="1" ht="15" customHeight="1" x14ac:dyDescent="0.3">
      <c r="A14" s="41">
        <v>14</v>
      </c>
      <c r="B14" s="44"/>
      <c r="C14" s="263"/>
      <c r="D14" s="263"/>
      <c r="E14" s="263"/>
      <c r="F14" s="183" t="s">
        <v>320</v>
      </c>
      <c r="G14" s="62"/>
      <c r="H14" s="194">
        <v>18996.789649456576</v>
      </c>
      <c r="I14" s="194">
        <v>19169.128704222909</v>
      </c>
      <c r="J14" s="194">
        <v>19343.031220518576</v>
      </c>
      <c r="K14" s="194">
        <v>19518.511382081306</v>
      </c>
      <c r="L14" s="194">
        <v>19695.583501323836</v>
      </c>
      <c r="M14" s="194">
        <v>19874.262020501239</v>
      </c>
      <c r="N14" s="21"/>
    </row>
    <row r="15" spans="1:14" s="264" customFormat="1" ht="15" customHeight="1" x14ac:dyDescent="0.3">
      <c r="A15" s="41">
        <v>15</v>
      </c>
      <c r="B15" s="44"/>
      <c r="C15" s="263"/>
      <c r="D15" s="263"/>
      <c r="E15" s="263"/>
      <c r="F15" s="183" t="s">
        <v>321</v>
      </c>
      <c r="G15" s="62"/>
      <c r="H15" s="194">
        <v>76.184936711673828</v>
      </c>
      <c r="I15" s="194">
        <v>76.876087175652273</v>
      </c>
      <c r="J15" s="194">
        <v>77.573507763154808</v>
      </c>
      <c r="K15" s="194">
        <v>78.277255356801149</v>
      </c>
      <c r="L15" s="194">
        <v>78.987387355250675</v>
      </c>
      <c r="M15" s="194">
        <v>79.703961677883953</v>
      </c>
      <c r="N15" s="21"/>
    </row>
    <row r="16" spans="1:14" s="264" customFormat="1" ht="15" customHeight="1" x14ac:dyDescent="0.3">
      <c r="A16" s="41">
        <v>16</v>
      </c>
      <c r="B16" s="44"/>
      <c r="C16" s="263"/>
      <c r="D16" s="263"/>
      <c r="E16" s="263"/>
      <c r="F16" s="183" t="s">
        <v>322</v>
      </c>
      <c r="G16" s="62"/>
      <c r="H16" s="194">
        <v>1258.8173317591138</v>
      </c>
      <c r="I16" s="194">
        <v>1270.2373344586251</v>
      </c>
      <c r="J16" s="194">
        <v>1281.7609395302729</v>
      </c>
      <c r="K16" s="194">
        <v>1293.3890868557539</v>
      </c>
      <c r="L16" s="194">
        <v>1305.1227248433804</v>
      </c>
      <c r="M16" s="194">
        <v>1316.9628105054335</v>
      </c>
      <c r="N16" s="21"/>
    </row>
    <row r="17" spans="1:14" s="264" customFormat="1" ht="15" customHeight="1" x14ac:dyDescent="0.3">
      <c r="A17" s="41">
        <v>17</v>
      </c>
      <c r="B17" s="44"/>
      <c r="C17" s="263"/>
      <c r="D17" s="263"/>
      <c r="E17" s="263"/>
      <c r="F17" s="183" t="s">
        <v>323</v>
      </c>
      <c r="G17" s="62"/>
      <c r="H17" s="194">
        <v>29.263088273358157</v>
      </c>
      <c r="I17" s="194">
        <v>29.52856328601213</v>
      </c>
      <c r="J17" s="194">
        <v>29.796446690483304</v>
      </c>
      <c r="K17" s="194">
        <v>30.066760335724947</v>
      </c>
      <c r="L17" s="194">
        <v>30.339526268904237</v>
      </c>
      <c r="M17" s="194">
        <v>30.614766737200462</v>
      </c>
      <c r="N17" s="21"/>
    </row>
    <row r="18" spans="1:14" ht="15" customHeight="1" x14ac:dyDescent="0.3">
      <c r="A18" s="41">
        <v>18</v>
      </c>
      <c r="B18" s="44"/>
      <c r="C18" s="277"/>
      <c r="D18" s="277"/>
      <c r="E18" s="98"/>
      <c r="F18" s="183" t="s">
        <v>324</v>
      </c>
      <c r="G18" s="101"/>
      <c r="H18" s="194">
        <v>1693.7273678217816</v>
      </c>
      <c r="I18" s="194">
        <v>1709.0928784679779</v>
      </c>
      <c r="J18" s="194">
        <v>1724.5977851715941</v>
      </c>
      <c r="K18" s="194">
        <v>1740.2433525349768</v>
      </c>
      <c r="L18" s="194">
        <v>1756.0308566329575</v>
      </c>
      <c r="M18" s="194">
        <v>1771.9615851169303</v>
      </c>
      <c r="N18" s="21"/>
    </row>
    <row r="19" spans="1:14" ht="15" customHeight="1" x14ac:dyDescent="0.3">
      <c r="A19" s="41">
        <v>19</v>
      </c>
      <c r="B19" s="44"/>
      <c r="C19" s="277"/>
      <c r="D19" s="277"/>
      <c r="E19" s="98"/>
      <c r="F19" s="183" t="s">
        <v>325</v>
      </c>
      <c r="G19" s="101"/>
      <c r="H19" s="194">
        <v>141.27008131966008</v>
      </c>
      <c r="I19" s="194">
        <v>142.55168482902408</v>
      </c>
      <c r="J19" s="194">
        <v>143.8449150575056</v>
      </c>
      <c r="K19" s="194">
        <v>145.1498774828101</v>
      </c>
      <c r="L19" s="194">
        <v>146.4666785395377</v>
      </c>
      <c r="M19" s="194">
        <v>147.79542562786429</v>
      </c>
      <c r="N19" s="21"/>
    </row>
    <row r="20" spans="1:14" ht="15" customHeight="1" x14ac:dyDescent="0.3">
      <c r="A20" s="41">
        <v>20</v>
      </c>
      <c r="B20" s="44"/>
      <c r="C20" s="277"/>
      <c r="D20" s="277"/>
      <c r="E20" s="98"/>
      <c r="F20" s="183" t="s">
        <v>326</v>
      </c>
      <c r="G20" s="101"/>
      <c r="H20" s="194">
        <v>10.090720094261433</v>
      </c>
      <c r="I20" s="194">
        <v>10.182263202073148</v>
      </c>
      <c r="J20" s="194">
        <v>10.274636789821828</v>
      </c>
      <c r="K20" s="194">
        <v>10.367848391629291</v>
      </c>
      <c r="L20" s="194">
        <v>10.461905609966978</v>
      </c>
      <c r="M20" s="194">
        <v>10.556816116276021</v>
      </c>
      <c r="N20" s="21"/>
    </row>
    <row r="21" spans="1:14" ht="15" customHeight="1" thickBot="1" x14ac:dyDescent="0.35">
      <c r="A21" s="41">
        <v>21</v>
      </c>
      <c r="B21" s="44"/>
      <c r="C21" s="277"/>
      <c r="D21" s="277"/>
      <c r="E21" s="98"/>
      <c r="F21" s="183" t="s">
        <v>327</v>
      </c>
      <c r="G21" s="101"/>
      <c r="H21" s="194">
        <v>12.108864113113722</v>
      </c>
      <c r="I21" s="194">
        <v>12.218715842487779</v>
      </c>
      <c r="J21" s="194">
        <v>12.329564147786195</v>
      </c>
      <c r="K21" s="194">
        <v>12.441418069955152</v>
      </c>
      <c r="L21" s="194">
        <v>12.554286731960376</v>
      </c>
      <c r="M21" s="194">
        <v>12.668179339531228</v>
      </c>
      <c r="N21" s="21"/>
    </row>
    <row r="22" spans="1:14" ht="15" customHeight="1" thickBot="1" x14ac:dyDescent="0.35">
      <c r="A22" s="41">
        <v>22</v>
      </c>
      <c r="B22" s="44"/>
      <c r="C22" s="98"/>
      <c r="D22" s="98"/>
      <c r="E22" s="96" t="s">
        <v>64</v>
      </c>
      <c r="F22" s="167"/>
      <c r="G22" s="101"/>
      <c r="H22" s="175">
        <f t="shared" ref="H22:M22" si="0">SUM(H12:H21)</f>
        <v>33512.795041056357</v>
      </c>
      <c r="I22" s="175">
        <f t="shared" si="0"/>
        <v>33816.823433565223</v>
      </c>
      <c r="J22" s="175">
        <f t="shared" si="0"/>
        <v>34123.609974516767</v>
      </c>
      <c r="K22" s="175">
        <f t="shared" si="0"/>
        <v>34433.179685859621</v>
      </c>
      <c r="L22" s="175">
        <f t="shared" si="0"/>
        <v>34745.557816541826</v>
      </c>
      <c r="M22" s="175">
        <f t="shared" si="0"/>
        <v>35060.76984457011</v>
      </c>
      <c r="N22" s="21"/>
    </row>
    <row r="23" spans="1:14" x14ac:dyDescent="0.3">
      <c r="A23" s="41">
        <v>23</v>
      </c>
      <c r="B23" s="44"/>
      <c r="C23" s="98"/>
      <c r="D23" s="98"/>
      <c r="E23" s="98"/>
      <c r="F23" s="86" t="s">
        <v>92</v>
      </c>
      <c r="G23" s="101"/>
      <c r="H23" s="97"/>
      <c r="I23" s="97"/>
      <c r="J23" s="101"/>
      <c r="K23" s="97"/>
      <c r="L23" s="97"/>
      <c r="M23" s="97"/>
      <c r="N23" s="21"/>
    </row>
    <row r="24" spans="1:14" ht="15.6" x14ac:dyDescent="0.3">
      <c r="A24" s="41">
        <v>24</v>
      </c>
      <c r="B24" s="44"/>
      <c r="C24" s="98"/>
      <c r="D24" s="94" t="s">
        <v>201</v>
      </c>
      <c r="E24" s="98"/>
      <c r="F24" s="98"/>
      <c r="G24" s="101"/>
      <c r="H24" s="97"/>
      <c r="I24" s="97"/>
      <c r="J24" s="101"/>
      <c r="K24" s="97"/>
      <c r="L24" s="97"/>
      <c r="M24" s="97"/>
      <c r="N24" s="21"/>
    </row>
    <row r="25" spans="1:14" ht="15" customHeight="1" x14ac:dyDescent="0.3">
      <c r="A25" s="41">
        <v>25</v>
      </c>
      <c r="B25" s="44"/>
      <c r="C25" s="98"/>
      <c r="D25" s="98"/>
      <c r="E25" s="98"/>
      <c r="F25" s="98" t="s">
        <v>134</v>
      </c>
      <c r="G25" s="101"/>
      <c r="H25" s="168">
        <v>428.3</v>
      </c>
      <c r="I25" s="168">
        <v>493.5</v>
      </c>
      <c r="J25" s="168">
        <v>558.70000000000005</v>
      </c>
      <c r="K25" s="168">
        <v>623.90000000000009</v>
      </c>
      <c r="L25" s="168">
        <v>689.10000000000014</v>
      </c>
      <c r="M25" s="168">
        <v>754.30000000000018</v>
      </c>
      <c r="N25" s="21"/>
    </row>
    <row r="26" spans="1:14" ht="15" customHeight="1" x14ac:dyDescent="0.3">
      <c r="A26" s="41">
        <v>26</v>
      </c>
      <c r="B26" s="44"/>
      <c r="C26" s="98"/>
      <c r="D26" s="98"/>
      <c r="E26" s="98"/>
      <c r="F26" s="196" t="s">
        <v>286</v>
      </c>
      <c r="G26" s="101"/>
      <c r="H26" s="168">
        <v>1.9961482830072494</v>
      </c>
      <c r="I26" s="168">
        <v>2.3000214281206572</v>
      </c>
      <c r="J26" s="168">
        <v>2.6038945732340655</v>
      </c>
      <c r="K26" s="168">
        <v>2.9077677183474737</v>
      </c>
      <c r="L26" s="168">
        <v>3.211640863460882</v>
      </c>
      <c r="M26" s="168">
        <v>3.5155140085742902</v>
      </c>
      <c r="N26" s="21"/>
    </row>
    <row r="27" spans="1:14" ht="29.25" customHeight="1" x14ac:dyDescent="0.35">
      <c r="A27" s="41">
        <v>27</v>
      </c>
      <c r="B27" s="44"/>
      <c r="C27" s="89" t="s">
        <v>207</v>
      </c>
      <c r="D27" s="97"/>
      <c r="E27" s="101"/>
      <c r="F27" s="101"/>
      <c r="G27" s="101"/>
      <c r="H27" s="289"/>
      <c r="I27" s="289"/>
      <c r="J27" s="289"/>
      <c r="K27" s="289"/>
      <c r="L27" s="289"/>
      <c r="M27" s="289"/>
      <c r="N27" s="21"/>
    </row>
    <row r="28" spans="1:14" ht="12.75" customHeight="1" x14ac:dyDescent="0.3">
      <c r="A28" s="41">
        <v>28</v>
      </c>
      <c r="B28" s="44"/>
      <c r="C28" s="98"/>
      <c r="D28" s="98"/>
      <c r="E28" s="98"/>
      <c r="F28" s="109"/>
      <c r="G28" s="101"/>
      <c r="H28" s="121" t="s">
        <v>82</v>
      </c>
      <c r="I28" s="121" t="s">
        <v>165</v>
      </c>
      <c r="J28" s="121" t="s">
        <v>166</v>
      </c>
      <c r="K28" s="121" t="s">
        <v>167</v>
      </c>
      <c r="L28" s="121" t="s">
        <v>168</v>
      </c>
      <c r="M28" s="121" t="s">
        <v>169</v>
      </c>
      <c r="N28" s="21"/>
    </row>
    <row r="29" spans="1:14" ht="15.6" x14ac:dyDescent="0.3">
      <c r="A29" s="41">
        <v>29</v>
      </c>
      <c r="B29" s="44"/>
      <c r="C29" s="98"/>
      <c r="D29" s="94" t="s">
        <v>135</v>
      </c>
      <c r="E29" s="98"/>
      <c r="F29" s="98"/>
      <c r="G29" s="189" t="str">
        <f>IF(ISNUMBER(CoverSheet!$C$12),"for year ended","")</f>
        <v>for year ended</v>
      </c>
      <c r="H29" s="122">
        <f>IF(ISNUMBER(CoverSheet!$C$12),DATE(YEAR(CoverSheet!$C$12),MONTH(CoverSheet!$C$12),DAY(CoverSheet!$C$12))-1,"")</f>
        <v>43921</v>
      </c>
      <c r="I29" s="122">
        <f>IF(ISNUMBER(CoverSheet!$C$12),DATE(YEAR(CoverSheet!$C$12)+1,MONTH(CoverSheet!$C$12),DAY(CoverSheet!$C$12))-1,"")</f>
        <v>44286</v>
      </c>
      <c r="J29" s="122">
        <f>IF(ISNUMBER(CoverSheet!$C$12),DATE(YEAR(CoverSheet!$C$12)+2,MONTH(CoverSheet!$C$12),DAY(CoverSheet!$C$12))-1,"")</f>
        <v>44651</v>
      </c>
      <c r="K29" s="122">
        <f>IF(ISNUMBER(CoverSheet!$C$12),DATE(YEAR(CoverSheet!$C$12)+3,MONTH(CoverSheet!$C$12),DAY(CoverSheet!$C$12))-1,"")</f>
        <v>45016</v>
      </c>
      <c r="L29" s="122">
        <f>IF(ISNUMBER(CoverSheet!$C$12),DATE(YEAR(CoverSheet!$C$12)+4,MONTH(CoverSheet!$C$12),DAY(CoverSheet!$C$12))-1,"")</f>
        <v>45382</v>
      </c>
      <c r="M29" s="122">
        <f>IF(ISNUMBER(CoverSheet!$C$12),DATE(YEAR(CoverSheet!$C$12)+5,MONTH(CoverSheet!$C$12),DAY(CoverSheet!$C$12))-1,"")</f>
        <v>45747</v>
      </c>
      <c r="N29" s="20"/>
    </row>
    <row r="30" spans="1:14" ht="15" customHeight="1" x14ac:dyDescent="0.3">
      <c r="A30" s="41">
        <v>30</v>
      </c>
      <c r="B30" s="44"/>
      <c r="C30" s="98"/>
      <c r="D30" s="98"/>
      <c r="E30" s="98"/>
      <c r="F30" s="98" t="s">
        <v>69</v>
      </c>
      <c r="G30" s="62"/>
      <c r="H30" s="168">
        <v>140.08578320932975</v>
      </c>
      <c r="I30" s="168">
        <v>142.62269181338817</v>
      </c>
      <c r="J30" s="168">
        <v>145.20554301860071</v>
      </c>
      <c r="K30" s="168">
        <v>147.83516883073901</v>
      </c>
      <c r="L30" s="168">
        <v>150.51241632293247</v>
      </c>
      <c r="M30" s="168">
        <v>153.23814790853311</v>
      </c>
      <c r="N30" s="20"/>
    </row>
    <row r="31" spans="1:14" ht="15" customHeight="1" thickBot="1" x14ac:dyDescent="0.35">
      <c r="A31" s="41">
        <v>31</v>
      </c>
      <c r="B31" s="44"/>
      <c r="C31" s="98"/>
      <c r="D31" s="100" t="s">
        <v>5</v>
      </c>
      <c r="E31" s="98"/>
      <c r="F31" s="98" t="s">
        <v>202</v>
      </c>
      <c r="G31" s="101"/>
      <c r="H31" s="168">
        <v>2.372195552696617</v>
      </c>
      <c r="I31" s="168">
        <v>2.4151552533191452</v>
      </c>
      <c r="J31" s="168">
        <v>2.4588929403414368</v>
      </c>
      <c r="K31" s="168">
        <v>2.5034227028476672</v>
      </c>
      <c r="L31" s="168">
        <v>2.5487588850708072</v>
      </c>
      <c r="M31" s="168">
        <v>2.5949160910132862</v>
      </c>
      <c r="N31" s="20"/>
    </row>
    <row r="32" spans="1:14" ht="15" customHeight="1" thickBot="1" x14ac:dyDescent="0.35">
      <c r="A32" s="41">
        <v>32</v>
      </c>
      <c r="B32" s="44"/>
      <c r="C32" s="98"/>
      <c r="D32" s="100"/>
      <c r="E32" s="60" t="s">
        <v>176</v>
      </c>
      <c r="F32" s="98"/>
      <c r="G32" s="101"/>
      <c r="H32" s="175">
        <f t="shared" ref="H32:M32" si="1">H30+H31</f>
        <v>142.45797876202636</v>
      </c>
      <c r="I32" s="175">
        <f t="shared" si="1"/>
        <v>145.03784706670731</v>
      </c>
      <c r="J32" s="175">
        <f t="shared" si="1"/>
        <v>147.66443595894214</v>
      </c>
      <c r="K32" s="175">
        <f t="shared" si="1"/>
        <v>150.33859153358668</v>
      </c>
      <c r="L32" s="175">
        <f t="shared" si="1"/>
        <v>153.06117520800328</v>
      </c>
      <c r="M32" s="175">
        <f t="shared" si="1"/>
        <v>155.8330639995464</v>
      </c>
      <c r="N32" s="20"/>
    </row>
    <row r="33" spans="1:14" ht="15" customHeight="1" thickBot="1" x14ac:dyDescent="0.35">
      <c r="A33" s="41">
        <v>33</v>
      </c>
      <c r="B33" s="44"/>
      <c r="C33" s="98"/>
      <c r="D33" s="100" t="s">
        <v>4</v>
      </c>
      <c r="E33" s="98"/>
      <c r="F33" s="98" t="s">
        <v>70</v>
      </c>
      <c r="G33" s="101"/>
      <c r="H33" s="168">
        <v>0</v>
      </c>
      <c r="I33" s="168"/>
      <c r="J33" s="168"/>
      <c r="K33" s="168"/>
      <c r="L33" s="168"/>
      <c r="M33" s="168"/>
      <c r="N33" s="20"/>
    </row>
    <row r="34" spans="1:14" ht="15" customHeight="1" thickBot="1" x14ac:dyDescent="0.35">
      <c r="A34" s="41">
        <v>34</v>
      </c>
      <c r="B34" s="44"/>
      <c r="C34" s="98"/>
      <c r="D34" s="98"/>
      <c r="E34" s="60" t="s">
        <v>198</v>
      </c>
      <c r="F34" s="98"/>
      <c r="G34" s="101"/>
      <c r="H34" s="175">
        <f t="shared" ref="H34:M34" si="2">H32-H33</f>
        <v>142.45797876202636</v>
      </c>
      <c r="I34" s="175">
        <f t="shared" si="2"/>
        <v>145.03784706670731</v>
      </c>
      <c r="J34" s="175">
        <f t="shared" si="2"/>
        <v>147.66443595894214</v>
      </c>
      <c r="K34" s="175">
        <f t="shared" si="2"/>
        <v>150.33859153358668</v>
      </c>
      <c r="L34" s="175">
        <f t="shared" si="2"/>
        <v>153.06117520800328</v>
      </c>
      <c r="M34" s="175">
        <f t="shared" si="2"/>
        <v>155.8330639995464</v>
      </c>
      <c r="N34" s="20"/>
    </row>
    <row r="35" spans="1:14" ht="30" customHeight="1" x14ac:dyDescent="0.3">
      <c r="A35" s="58">
        <v>35</v>
      </c>
      <c r="B35" s="44"/>
      <c r="C35" s="98"/>
      <c r="D35" s="94" t="s">
        <v>144</v>
      </c>
      <c r="E35" s="98"/>
      <c r="F35" s="98"/>
      <c r="G35" s="101"/>
      <c r="H35" s="101"/>
      <c r="I35" s="101"/>
      <c r="J35" s="101"/>
      <c r="K35" s="101"/>
      <c r="L35" s="101"/>
      <c r="M35" s="101"/>
      <c r="N35" s="20"/>
    </row>
    <row r="36" spans="1:14" ht="15" customHeight="1" x14ac:dyDescent="0.3">
      <c r="A36" s="58">
        <v>36</v>
      </c>
      <c r="B36" s="44"/>
      <c r="C36" s="98"/>
      <c r="D36" s="98"/>
      <c r="E36" s="98"/>
      <c r="F36" s="98" t="s">
        <v>71</v>
      </c>
      <c r="G36" s="101"/>
      <c r="H36" s="168">
        <v>819.69959856166736</v>
      </c>
      <c r="I36" s="168">
        <v>834.54409538849336</v>
      </c>
      <c r="J36" s="168">
        <v>849.65742129176192</v>
      </c>
      <c r="K36" s="168">
        <v>865.04444467982557</v>
      </c>
      <c r="L36" s="168">
        <v>880.7101221263506</v>
      </c>
      <c r="M36" s="168">
        <v>896.65949996696281</v>
      </c>
      <c r="N36" s="20"/>
    </row>
    <row r="37" spans="1:14" ht="15" customHeight="1" x14ac:dyDescent="0.3">
      <c r="A37" s="58">
        <v>37</v>
      </c>
      <c r="B37" s="44"/>
      <c r="C37" s="98"/>
      <c r="D37" s="100" t="s">
        <v>4</v>
      </c>
      <c r="E37" s="98"/>
      <c r="F37" s="98" t="s">
        <v>72</v>
      </c>
      <c r="G37" s="101"/>
      <c r="H37" s="168">
        <v>16.771156830938793</v>
      </c>
      <c r="I37" s="168">
        <v>17.074877102116091</v>
      </c>
      <c r="J37" s="168">
        <v>17.384097649991883</v>
      </c>
      <c r="K37" s="168">
        <v>17.698918082813073</v>
      </c>
      <c r="L37" s="168">
        <v>18.019439812699961</v>
      </c>
      <c r="M37" s="168">
        <v>18.345766088313823</v>
      </c>
      <c r="N37" s="20"/>
    </row>
    <row r="38" spans="1:14" ht="15" customHeight="1" x14ac:dyDescent="0.3">
      <c r="A38" s="58">
        <v>38</v>
      </c>
      <c r="B38" s="44"/>
      <c r="C38" s="98"/>
      <c r="D38" s="100" t="s">
        <v>5</v>
      </c>
      <c r="E38" s="98"/>
      <c r="F38" s="98" t="s">
        <v>203</v>
      </c>
      <c r="G38" s="101"/>
      <c r="H38" s="168">
        <v>29.186391487958709</v>
      </c>
      <c r="I38" s="168">
        <v>29.714947676823197</v>
      </c>
      <c r="J38" s="168">
        <v>30.253075848743631</v>
      </c>
      <c r="K38" s="168">
        <v>30.800949349263121</v>
      </c>
      <c r="L38" s="168">
        <v>31.358744663156969</v>
      </c>
      <c r="M38" s="168">
        <v>31.926641471283148</v>
      </c>
      <c r="N38" s="20"/>
    </row>
    <row r="39" spans="1:14" ht="15" customHeight="1" thickBot="1" x14ac:dyDescent="0.35">
      <c r="A39" s="58">
        <v>39</v>
      </c>
      <c r="B39" s="44"/>
      <c r="C39" s="98"/>
      <c r="D39" s="100" t="s">
        <v>4</v>
      </c>
      <c r="E39" s="98"/>
      <c r="F39" s="98" t="s">
        <v>73</v>
      </c>
      <c r="G39" s="101"/>
      <c r="H39" s="168">
        <v>0</v>
      </c>
      <c r="I39" s="168">
        <v>0</v>
      </c>
      <c r="J39" s="168">
        <v>0</v>
      </c>
      <c r="K39" s="168">
        <v>0</v>
      </c>
      <c r="L39" s="168">
        <v>0</v>
      </c>
      <c r="M39" s="168">
        <v>0</v>
      </c>
      <c r="N39" s="20"/>
    </row>
    <row r="40" spans="1:14" ht="15" customHeight="1" thickBot="1" x14ac:dyDescent="0.35">
      <c r="A40" s="58">
        <v>40</v>
      </c>
      <c r="B40" s="44"/>
      <c r="C40" s="98"/>
      <c r="D40" s="98"/>
      <c r="E40" s="60" t="s">
        <v>208</v>
      </c>
      <c r="F40" s="98"/>
      <c r="G40" s="101"/>
      <c r="H40" s="175">
        <f t="shared" ref="H40:M40" si="3">H36-H37+H38-H39</f>
        <v>832.11483321868729</v>
      </c>
      <c r="I40" s="175">
        <f t="shared" si="3"/>
        <v>847.18416596320048</v>
      </c>
      <c r="J40" s="175">
        <f t="shared" si="3"/>
        <v>862.52639949051365</v>
      </c>
      <c r="K40" s="175">
        <f t="shared" si="3"/>
        <v>878.14647594627559</v>
      </c>
      <c r="L40" s="175">
        <f t="shared" si="3"/>
        <v>894.04942697680758</v>
      </c>
      <c r="M40" s="175">
        <f t="shared" si="3"/>
        <v>910.24037534993215</v>
      </c>
      <c r="N40" s="20"/>
    </row>
    <row r="41" spans="1:14" s="66" customFormat="1" ht="15" customHeight="1" thickBot="1" x14ac:dyDescent="0.35">
      <c r="A41" s="58">
        <v>41</v>
      </c>
      <c r="B41" s="44"/>
      <c r="C41" s="98"/>
      <c r="D41" s="100" t="s">
        <v>4</v>
      </c>
      <c r="E41" s="98"/>
      <c r="F41" s="98" t="s">
        <v>209</v>
      </c>
      <c r="G41" s="101"/>
      <c r="H41" s="168">
        <v>809.0759498000001</v>
      </c>
      <c r="I41" s="168">
        <v>823.72805575508653</v>
      </c>
      <c r="J41" s="168">
        <v>838.64550664963406</v>
      </c>
      <c r="K41" s="168">
        <v>853.83310779539192</v>
      </c>
      <c r="L41" s="168">
        <v>869.29575152676398</v>
      </c>
      <c r="M41" s="168">
        <v>885.03841877676098</v>
      </c>
      <c r="N41" s="20"/>
    </row>
    <row r="42" spans="1:14" s="66" customFormat="1" ht="15" customHeight="1" thickBot="1" x14ac:dyDescent="0.35">
      <c r="A42" s="58">
        <v>42</v>
      </c>
      <c r="B42" s="44"/>
      <c r="C42" s="98"/>
      <c r="D42" s="98"/>
      <c r="E42" s="60" t="s">
        <v>210</v>
      </c>
      <c r="F42" s="98"/>
      <c r="G42" s="101"/>
      <c r="H42" s="175">
        <f t="shared" ref="H42:M42" si="4">H40-H41</f>
        <v>23.038883418687192</v>
      </c>
      <c r="I42" s="175">
        <f t="shared" si="4"/>
        <v>23.456110208113955</v>
      </c>
      <c r="J42" s="175">
        <f t="shared" si="4"/>
        <v>23.880892840879596</v>
      </c>
      <c r="K42" s="175">
        <f t="shared" si="4"/>
        <v>24.313368150883662</v>
      </c>
      <c r="L42" s="175">
        <f t="shared" si="4"/>
        <v>24.753675450043602</v>
      </c>
      <c r="M42" s="175">
        <f t="shared" si="4"/>
        <v>25.201956573171174</v>
      </c>
      <c r="N42" s="20"/>
    </row>
    <row r="43" spans="1:14" ht="12.75" customHeight="1" thickBot="1" x14ac:dyDescent="0.35">
      <c r="A43" s="58">
        <v>43</v>
      </c>
      <c r="B43" s="44"/>
      <c r="C43" s="98"/>
      <c r="D43" s="98"/>
      <c r="E43" s="98"/>
      <c r="F43" s="98"/>
      <c r="G43" s="101"/>
      <c r="H43" s="101"/>
      <c r="I43" s="101"/>
      <c r="J43" s="101"/>
      <c r="K43" s="101"/>
      <c r="L43" s="101"/>
      <c r="M43" s="101"/>
      <c r="N43" s="20"/>
    </row>
    <row r="44" spans="1:14" ht="15" customHeight="1" thickBot="1" x14ac:dyDescent="0.35">
      <c r="A44" s="58">
        <v>44</v>
      </c>
      <c r="B44" s="44"/>
      <c r="C44" s="98"/>
      <c r="D44" s="98"/>
      <c r="E44" s="60" t="s">
        <v>74</v>
      </c>
      <c r="F44" s="98"/>
      <c r="G44" s="101"/>
      <c r="H44" s="178">
        <f t="shared" ref="H44:M44" si="5">IF(H34&lt;&gt;0,H40/(H34*8760)*1000,0)</f>
        <v>0.66679506890498552</v>
      </c>
      <c r="I44" s="178">
        <f t="shared" si="5"/>
        <v>0.66679506890498552</v>
      </c>
      <c r="J44" s="178">
        <f t="shared" si="5"/>
        <v>0.66679506890498541</v>
      </c>
      <c r="K44" s="178">
        <f t="shared" si="5"/>
        <v>0.66679506890498541</v>
      </c>
      <c r="L44" s="178">
        <f t="shared" si="5"/>
        <v>0.6667950689049853</v>
      </c>
      <c r="M44" s="178">
        <f t="shared" si="5"/>
        <v>0.6667950689049853</v>
      </c>
      <c r="N44" s="20"/>
    </row>
    <row r="45" spans="1:14" s="66" customFormat="1" ht="15" customHeight="1" thickBot="1" x14ac:dyDescent="0.35">
      <c r="A45" s="58">
        <v>45</v>
      </c>
      <c r="B45" s="44"/>
      <c r="C45" s="98"/>
      <c r="D45" s="98"/>
      <c r="E45" s="60" t="s">
        <v>211</v>
      </c>
      <c r="F45" s="98"/>
      <c r="G45" s="101"/>
      <c r="H45" s="179">
        <f t="shared" ref="H45:M45" si="6">IF(H40=0,"-",H42/H40)</f>
        <v>2.7687144248553931E-2</v>
      </c>
      <c r="I45" s="179">
        <f t="shared" si="6"/>
        <v>2.7687144248553897E-2</v>
      </c>
      <c r="J45" s="179">
        <f t="shared" si="6"/>
        <v>2.7687144248553806E-2</v>
      </c>
      <c r="K45" s="179">
        <f t="shared" si="6"/>
        <v>2.7687144248553744E-2</v>
      </c>
      <c r="L45" s="179">
        <f t="shared" si="6"/>
        <v>2.7687144248553647E-2</v>
      </c>
      <c r="M45" s="179">
        <f t="shared" si="6"/>
        <v>2.7687144248553633E-2</v>
      </c>
      <c r="N45" s="20"/>
    </row>
    <row r="46" spans="1:14" x14ac:dyDescent="0.3">
      <c r="A46" s="22"/>
      <c r="B46" s="54"/>
      <c r="C46" s="23"/>
      <c r="D46" s="23"/>
      <c r="E46" s="23"/>
      <c r="F46" s="23"/>
      <c r="G46" s="23"/>
      <c r="H46" s="23"/>
      <c r="I46" s="23"/>
      <c r="J46" s="23"/>
      <c r="K46" s="23"/>
      <c r="L46" s="23"/>
      <c r="M46" s="23"/>
      <c r="N46" s="24"/>
    </row>
  </sheetData>
  <sheetProtection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7:M27"/>
    <mergeCell ref="C19:D19"/>
    <mergeCell ref="C20:D20"/>
    <mergeCell ref="K2:M2"/>
    <mergeCell ref="K3:M3"/>
    <mergeCell ref="C21:D21"/>
    <mergeCell ref="C12:D12"/>
    <mergeCell ref="C18:D18"/>
    <mergeCell ref="H8:M8"/>
    <mergeCell ref="A5:M5"/>
    <mergeCell ref="H7:M7"/>
  </mergeCells>
  <dataValidations disablePrompts="1" count="1">
    <dataValidation allowBlank="1" showInputMessage="1" showErrorMessage="1" prompt="Please enter text" sqref="F12:F21"/>
  </dataValidations>
  <pageMargins left="0.70866141732283472" right="0.70866141732283472" top="0.74803149606299213" bottom="0.74803149606299213" header="0.31496062992125989" footer="0.31496062992125989"/>
  <pageSetup paperSize="9" scale="53"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topLeftCell="G1" zoomScaleNormal="100" zoomScaleSheetLayoutView="100" workbookViewId="0">
      <selection activeCell="Q30" sqref="Q30"/>
    </sheetView>
  </sheetViews>
  <sheetFormatPr defaultColWidth="9.109375" defaultRowHeight="13.8" x14ac:dyDescent="0.3"/>
  <cols>
    <col min="1" max="1" width="4.5546875" style="17" customWidth="1"/>
    <col min="2" max="2" width="3.33203125" style="17" customWidth="1"/>
    <col min="3" max="3" width="6.109375" style="17" customWidth="1"/>
    <col min="4" max="5" width="2.33203125" style="17" customWidth="1"/>
    <col min="6" max="6" width="41.5546875" style="17" customWidth="1"/>
    <col min="7" max="7" width="30.44140625" style="17" customWidth="1"/>
    <col min="8" max="13" width="16.109375" style="17" customWidth="1"/>
    <col min="14" max="14" width="1.6640625" style="17" customWidth="1"/>
    <col min="15" max="16384" width="9.109375" style="17"/>
  </cols>
  <sheetData>
    <row r="1" spans="1:14" ht="15" customHeight="1" x14ac:dyDescent="0.3">
      <c r="A1" s="30"/>
      <c r="B1" s="31"/>
      <c r="C1" s="31"/>
      <c r="D1" s="31"/>
      <c r="E1" s="31"/>
      <c r="F1" s="31"/>
      <c r="G1" s="31"/>
      <c r="H1" s="31"/>
      <c r="I1" s="31"/>
      <c r="J1" s="31"/>
      <c r="K1" s="31"/>
      <c r="L1" s="31"/>
      <c r="M1" s="31"/>
      <c r="N1" s="32"/>
    </row>
    <row r="2" spans="1:14" ht="18" customHeight="1" x14ac:dyDescent="0.35">
      <c r="A2" s="33"/>
      <c r="B2" s="76"/>
      <c r="C2" s="76"/>
      <c r="D2" s="76"/>
      <c r="E2" s="76"/>
      <c r="F2" s="76"/>
      <c r="G2" s="76"/>
      <c r="H2" s="76"/>
      <c r="I2" s="28"/>
      <c r="J2" s="42" t="s">
        <v>7</v>
      </c>
      <c r="K2" s="283" t="str">
        <f>IF(NOT(ISBLANK(CoverSheet!$C$8)),CoverSheet!$C$8,"")</f>
        <v>Alpine Energy Limited</v>
      </c>
      <c r="L2" s="283"/>
      <c r="M2" s="283"/>
      <c r="N2" s="25"/>
    </row>
    <row r="3" spans="1:14" ht="18" customHeight="1" x14ac:dyDescent="0.35">
      <c r="A3" s="33"/>
      <c r="B3" s="76"/>
      <c r="C3" s="76"/>
      <c r="D3" s="76"/>
      <c r="E3" s="76"/>
      <c r="F3" s="76"/>
      <c r="G3" s="76"/>
      <c r="H3" s="76"/>
      <c r="I3" s="28"/>
      <c r="J3" s="42" t="s">
        <v>81</v>
      </c>
      <c r="K3" s="284" t="str">
        <f>IF(ISNUMBER(CoverSheet!$C$12),TEXT(CoverSheet!$C$12,"_([$-1409]d mmmm yyyy;_(@")&amp;" –"&amp;TEXT(DATE(YEAR(CoverSheet!$C$12)+10,MONTH(CoverSheet!$C$12),DAY(CoverSheet!$C$12)-1),"_([$-1409]d mmmm yyyy;_(@"),"")</f>
        <v xml:space="preserve"> 1 April 2020 – 31 March 2030</v>
      </c>
      <c r="L3" s="284"/>
      <c r="M3" s="284"/>
      <c r="N3" s="25"/>
    </row>
    <row r="4" spans="1:14" ht="18" customHeight="1" x14ac:dyDescent="0.4">
      <c r="A4" s="77"/>
      <c r="B4" s="76"/>
      <c r="C4" s="76"/>
      <c r="D4" s="76"/>
      <c r="E4" s="76"/>
      <c r="F4" s="76"/>
      <c r="G4" s="76"/>
      <c r="H4" s="76"/>
      <c r="I4" s="40"/>
      <c r="J4" s="42" t="s">
        <v>66</v>
      </c>
      <c r="K4" s="290"/>
      <c r="L4" s="290"/>
      <c r="M4" s="290"/>
      <c r="N4" s="25"/>
    </row>
    <row r="5" spans="1:14" s="80" customFormat="1" ht="21" x14ac:dyDescent="0.4">
      <c r="A5" s="84" t="s">
        <v>154</v>
      </c>
      <c r="B5" s="81"/>
      <c r="C5" s="81"/>
      <c r="D5" s="81"/>
      <c r="E5" s="81"/>
      <c r="F5" s="81"/>
      <c r="G5" s="81"/>
      <c r="H5" s="81"/>
      <c r="I5" s="40"/>
      <c r="J5" s="42"/>
      <c r="K5" s="42"/>
      <c r="L5" s="42"/>
      <c r="M5" s="42"/>
      <c r="N5" s="25"/>
    </row>
    <row r="6" spans="1:14" s="18" customFormat="1" ht="33" customHeight="1" x14ac:dyDescent="0.3">
      <c r="A6" s="291" t="s">
        <v>212</v>
      </c>
      <c r="B6" s="292"/>
      <c r="C6" s="292"/>
      <c r="D6" s="292"/>
      <c r="E6" s="292"/>
      <c r="F6" s="292"/>
      <c r="G6" s="292"/>
      <c r="H6" s="292"/>
      <c r="I6" s="292"/>
      <c r="J6" s="292"/>
      <c r="K6" s="292"/>
      <c r="L6" s="292"/>
      <c r="M6" s="292"/>
      <c r="N6" s="43"/>
    </row>
    <row r="7" spans="1:14" ht="15" customHeight="1" x14ac:dyDescent="0.3">
      <c r="A7" s="38" t="s">
        <v>244</v>
      </c>
      <c r="B7" s="56"/>
      <c r="C7" s="35"/>
      <c r="D7" s="76"/>
      <c r="E7" s="76"/>
      <c r="F7" s="76"/>
      <c r="G7" s="76"/>
      <c r="H7" s="76"/>
      <c r="I7" s="76"/>
      <c r="J7" s="76"/>
      <c r="K7" s="76"/>
      <c r="L7" s="76"/>
      <c r="M7" s="76"/>
      <c r="N7" s="25"/>
    </row>
    <row r="8" spans="1:14" ht="14.25" customHeight="1" x14ac:dyDescent="0.3">
      <c r="A8" s="58">
        <v>8</v>
      </c>
      <c r="B8" s="78"/>
      <c r="C8" s="75"/>
      <c r="D8" s="75"/>
      <c r="E8" s="75"/>
      <c r="F8" s="75"/>
      <c r="G8" s="34"/>
      <c r="H8" s="34" t="s">
        <v>82</v>
      </c>
      <c r="I8" s="34" t="s">
        <v>165</v>
      </c>
      <c r="J8" s="34" t="s">
        <v>166</v>
      </c>
      <c r="K8" s="34" t="s">
        <v>167</v>
      </c>
      <c r="L8" s="34" t="s">
        <v>168</v>
      </c>
      <c r="M8" s="34" t="s">
        <v>169</v>
      </c>
      <c r="N8" s="37"/>
    </row>
    <row r="9" spans="1:14" ht="12.75" customHeight="1" x14ac:dyDescent="0.3">
      <c r="A9" s="58">
        <v>9</v>
      </c>
      <c r="B9" s="75"/>
      <c r="C9" s="26"/>
      <c r="D9" s="75"/>
      <c r="E9" s="60"/>
      <c r="F9" s="79"/>
      <c r="G9" s="189" t="str">
        <f>IF(ISNUMBER(CoverSheet!$C$12),"for year ended","")</f>
        <v>for year ended</v>
      </c>
      <c r="H9" s="50">
        <f>IF(ISNUMBER(CoverSheet!$C$12),DATE(YEAR(CoverSheet!$C$12),MONTH(CoverSheet!$C$12),DAY(CoverSheet!$C$12))-1,"")</f>
        <v>43921</v>
      </c>
      <c r="I9" s="50">
        <f>IF(ISNUMBER(CoverSheet!$C$12),DATE(YEAR(CoverSheet!$C$12)+1,MONTH(CoverSheet!$C$12),DAY(CoverSheet!$C$12))-1,"")</f>
        <v>44286</v>
      </c>
      <c r="J9" s="50">
        <f>IF(ISNUMBER(CoverSheet!$C$12),DATE(YEAR(CoverSheet!$C$12)+2,MONTH(CoverSheet!$C$12),DAY(CoverSheet!$C$12))-1,"")</f>
        <v>44651</v>
      </c>
      <c r="K9" s="50">
        <f>IF(ISNUMBER(CoverSheet!$C$12),DATE(YEAR(CoverSheet!$C$12)+3,MONTH(CoverSheet!$C$12),DAY(CoverSheet!$C$12))-1,"")</f>
        <v>45016</v>
      </c>
      <c r="L9" s="50">
        <f>IF(ISNUMBER(CoverSheet!$C$12),DATE(YEAR(CoverSheet!$C$12)+4,MONTH(CoverSheet!$C$12),DAY(CoverSheet!$C$12))-1,"")</f>
        <v>45382</v>
      </c>
      <c r="M9" s="50">
        <f>IF(ISNUMBER(CoverSheet!$C$12),DATE(YEAR(CoverSheet!$C$12)+5,MONTH(CoverSheet!$C$12),DAY(CoverSheet!$C$12))-1,"")</f>
        <v>45747</v>
      </c>
      <c r="N9" s="20"/>
    </row>
    <row r="10" spans="1:14" s="73" customFormat="1" ht="12.75" customHeight="1" x14ac:dyDescent="0.3">
      <c r="A10" s="58">
        <v>10</v>
      </c>
      <c r="B10" s="75"/>
      <c r="C10" s="26"/>
      <c r="D10" s="75"/>
      <c r="E10" s="60" t="s">
        <v>12</v>
      </c>
      <c r="F10" s="79"/>
      <c r="G10" s="189"/>
      <c r="H10" s="59"/>
      <c r="I10" s="50"/>
      <c r="J10" s="50"/>
      <c r="K10" s="50"/>
      <c r="L10" s="50"/>
      <c r="M10" s="50"/>
      <c r="N10" s="20"/>
    </row>
    <row r="11" spans="1:14" ht="15" customHeight="1" x14ac:dyDescent="0.3">
      <c r="A11" s="58">
        <v>11</v>
      </c>
      <c r="B11" s="75"/>
      <c r="C11" s="36"/>
      <c r="D11" s="75"/>
      <c r="E11" s="79"/>
      <c r="F11" s="79" t="s">
        <v>10</v>
      </c>
      <c r="G11" s="62"/>
      <c r="H11" s="180">
        <v>27.96</v>
      </c>
      <c r="I11" s="180">
        <v>54.99</v>
      </c>
      <c r="J11" s="180">
        <v>54.99</v>
      </c>
      <c r="K11" s="180">
        <v>54.99</v>
      </c>
      <c r="L11" s="180">
        <v>54.99</v>
      </c>
      <c r="M11" s="180">
        <v>54.99</v>
      </c>
      <c r="N11" s="20"/>
    </row>
    <row r="12" spans="1:14" ht="15" customHeight="1" x14ac:dyDescent="0.3">
      <c r="A12" s="58">
        <v>12</v>
      </c>
      <c r="B12" s="75"/>
      <c r="C12" s="36"/>
      <c r="D12" s="75"/>
      <c r="E12" s="79"/>
      <c r="F12" s="79" t="s">
        <v>11</v>
      </c>
      <c r="G12" s="78"/>
      <c r="H12" s="180">
        <v>95.23</v>
      </c>
      <c r="I12" s="180">
        <v>91.88</v>
      </c>
      <c r="J12" s="180">
        <v>91.88</v>
      </c>
      <c r="K12" s="180">
        <v>91.88</v>
      </c>
      <c r="L12" s="180">
        <v>91.88</v>
      </c>
      <c r="M12" s="180">
        <v>91.88</v>
      </c>
      <c r="N12" s="20"/>
    </row>
    <row r="13" spans="1:14" ht="30" customHeight="1" x14ac:dyDescent="0.3">
      <c r="A13" s="58">
        <v>13</v>
      </c>
      <c r="B13" s="75"/>
      <c r="C13" s="79"/>
      <c r="D13" s="75"/>
      <c r="E13" s="60" t="s">
        <v>145</v>
      </c>
      <c r="F13" s="79"/>
      <c r="G13" s="75"/>
      <c r="H13" s="75"/>
      <c r="I13" s="75"/>
      <c r="J13" s="75"/>
      <c r="K13" s="75"/>
      <c r="L13" s="75"/>
      <c r="M13" s="75"/>
      <c r="N13" s="20"/>
    </row>
    <row r="14" spans="1:14" ht="15" customHeight="1" x14ac:dyDescent="0.3">
      <c r="A14" s="58">
        <v>14</v>
      </c>
      <c r="B14" s="75"/>
      <c r="C14" s="36"/>
      <c r="D14" s="75"/>
      <c r="E14" s="79"/>
      <c r="F14" s="79" t="s">
        <v>10</v>
      </c>
      <c r="G14" s="78"/>
      <c r="H14" s="176">
        <v>0.2</v>
      </c>
      <c r="I14" s="176">
        <v>0.6986</v>
      </c>
      <c r="J14" s="176">
        <v>0.6986</v>
      </c>
      <c r="K14" s="176">
        <v>0.6986</v>
      </c>
      <c r="L14" s="176">
        <v>0.6986</v>
      </c>
      <c r="M14" s="176">
        <v>0.6986</v>
      </c>
      <c r="N14" s="20"/>
    </row>
    <row r="15" spans="1:14" ht="15" customHeight="1" x14ac:dyDescent="0.3">
      <c r="A15" s="58">
        <v>15</v>
      </c>
      <c r="B15" s="75"/>
      <c r="C15" s="36"/>
      <c r="D15" s="75"/>
      <c r="E15" s="79"/>
      <c r="F15" s="79" t="s">
        <v>11</v>
      </c>
      <c r="G15" s="78"/>
      <c r="H15" s="176">
        <v>0.73</v>
      </c>
      <c r="I15" s="176">
        <v>1.1970000000000001</v>
      </c>
      <c r="J15" s="176">
        <v>1.1970000000000001</v>
      </c>
      <c r="K15" s="176">
        <v>1.1970000000000001</v>
      </c>
      <c r="L15" s="176">
        <v>1.1970000000000001</v>
      </c>
      <c r="M15" s="176">
        <v>1.1970000000000001</v>
      </c>
      <c r="N15" s="20"/>
    </row>
    <row r="16" spans="1:14" x14ac:dyDescent="0.3">
      <c r="A16" s="22"/>
      <c r="B16" s="23"/>
      <c r="C16" s="23"/>
      <c r="D16" s="23"/>
      <c r="E16" s="23"/>
      <c r="F16" s="23"/>
      <c r="G16" s="23"/>
      <c r="H16" s="23"/>
      <c r="I16" s="23"/>
      <c r="J16" s="23"/>
      <c r="K16" s="23"/>
      <c r="L16" s="23"/>
      <c r="M16" s="23"/>
      <c r="N16" s="24"/>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count="1">
    <dataValidation allowBlank="1" showInputMessage="1" showErrorMessage="1" prompt="Please enter Network / Sub-Network Name" sqref="K4:M4"/>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CoverSheet!Print_Area</vt:lpstr>
      <vt:lpstr>Instructions!Print_Area</vt:lpstr>
      <vt:lpstr>'S11a.Capex Forecast'!Print_Area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Rob Tweedie</cp:lastModifiedBy>
  <cp:lastPrinted>2020-03-25T04:27:44Z</cp:lastPrinted>
  <dcterms:created xsi:type="dcterms:W3CDTF">2010-01-15T02:39:26Z</dcterms:created>
  <dcterms:modified xsi:type="dcterms:W3CDTF">2020-10-30T02:49:55Z</dcterms:modified>
</cp:coreProperties>
</file>