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7405" windowHeight="12525" tabRatio="719" activeTab="6"/>
  </bookViews>
  <sheets>
    <sheet name="CoverSheet" sheetId="1" r:id="rId1"/>
    <sheet name="TOC" sheetId="4" r:id="rId2"/>
    <sheet name="Instructions" sheetId="3" r:id="rId3"/>
    <sheet name="S11a.Capex Forecast" sheetId="44" r:id="rId4"/>
    <sheet name="S11b.Opex Forecast" sheetId="88" r:id="rId5"/>
    <sheet name="S12a.Asset Condition" sheetId="75" r:id="rId6"/>
    <sheet name="S12b.Capacity Forecast" sheetId="56" r:id="rId7"/>
    <sheet name="S12c.Demand Forecast" sheetId="99" r:id="rId8"/>
    <sheet name="S12d.Reliability Forecast" sheetId="91" r:id="rId9"/>
    <sheet name="S13.AMMAT" sheetId="58" r:id="rId10"/>
  </sheets>
  <externalReferences>
    <externalReference r:id="rId11"/>
  </externalReferences>
  <definedNames>
    <definedName name="dd_accuracy">#REF!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CoverSheet!$A$1:$D$17</definedName>
    <definedName name="_xlnm.Print_Area" localSheetId="2">Instructions!$A$1:$C$28</definedName>
    <definedName name="_xlnm.Print_Area" localSheetId="3">'S11a.Capex Forecast'!$A$1:$S$197</definedName>
    <definedName name="_xlnm.Print_Area" localSheetId="9">S13.AMMAT!$A$1:$J$11,S13.AMMAT!$L$1:$T$11,S13.AMMAT!$A$13:$J$23,S13.AMMAT!$L$13:$T$23,S13.AMMAT!$A$25:$J$35,S13.AMMAT!$L$25:$T$35,S13.AMMAT!$A$37:$J$46,S13.AMMAT!$L$37:$T$46,S13.AMMAT!$A$48:$J$58,S13.AMMAT!$L$48:$T$58,S13.AMMAT!$A$60:$J$70,S13.AMMAT!$L$60:$T$70,S13.AMMAT!$A$72:$J$82,S13.AMMAT!$L$72:$T$82,S13.AMMAT!$A$84:$J$95,S13.AMMAT!$L$84:$T$95</definedName>
    <definedName name="_xlnm.Print_Area" localSheetId="1">TOC!$A$1:$D$16</definedName>
    <definedName name="_xlnm.Print_Titles" localSheetId="3">'S11a.Capex Forecast'!$1:$6</definedName>
    <definedName name="_xlnm.Print_Titles" localSheetId="4">'S11b.Opex Forecast'!$1:$6</definedName>
    <definedName name="_xlnm.Print_Titles" localSheetId="5">'S12a.Asset Condition'!$1:$6</definedName>
    <definedName name="_xlnm.Print_Titles" localSheetId="6">'S12b.Capacity Forecast'!$1:$6</definedName>
    <definedName name="_xlnm.Print_Titles" localSheetId="7">'S12c.Demand Forecast'!$1:$6</definedName>
    <definedName name="_xlnm.Print_Titles" localSheetId="8">'S12d.Reliability Forecast'!$1:$6</definedName>
    <definedName name="_xlnm.Print_Titles" localSheetId="9">S13.AMMAT!$1:$6</definedName>
    <definedName name="Z_21F2E024_704F_4E93_AC63_213755ECFFE0_.wvu.PrintArea" localSheetId="0" hidden="1">CoverSheet!$A$1:$D$17</definedName>
    <definedName name="Z_21F2E024_704F_4E93_AC63_213755ECFFE0_.wvu.PrintArea" localSheetId="2" hidden="1">Instructions!$A$1:$C$28</definedName>
    <definedName name="Z_21F2E024_704F_4E93_AC63_213755ECFFE0_.wvu.PrintArea" localSheetId="3" hidden="1">'S11a.Capex Forecast'!$A$1:$S$197</definedName>
    <definedName name="Z_21F2E024_704F_4E93_AC63_213755ECFFE0_.wvu.PrintArea" localSheetId="4" hidden="1">'S11b.Opex Forecast'!$A$1:$T$51</definedName>
    <definedName name="Z_21F2E024_704F_4E93_AC63_213755ECFFE0_.wvu.PrintArea" localSheetId="5" hidden="1">'S12a.Asset Condition'!$A$1:$N$65</definedName>
    <definedName name="Z_21F2E024_704F_4E93_AC63_213755ECFFE0_.wvu.PrintArea" localSheetId="6" hidden="1">'S12b.Capacity Forecast'!$A$1:$O$30</definedName>
    <definedName name="Z_21F2E024_704F_4E93_AC63_213755ECFFE0_.wvu.PrintArea" localSheetId="7" hidden="1">'S12c.Demand Forecast'!$A$1:$N$46</definedName>
    <definedName name="Z_21F2E024_704F_4E93_AC63_213755ECFFE0_.wvu.PrintArea" localSheetId="9" hidden="1">S13.AMMAT!$A$1:$T$95</definedName>
    <definedName name="Z_21F2E024_704F_4E93_AC63_213755ECFFE0_.wvu.PrintArea" localSheetId="1" hidden="1">TOC!$A$1:$D$16</definedName>
  </definedNames>
  <calcPr calcId="145621" iterate="1"/>
  <customWorkbookViews>
    <customWorkbookView name="Laurence Walls - Personal View" guid="{21F2E024-704F-4E93-AC63-213755ECFFE0}" mergeInterval="0" personalView="1" maximized="1" xWindow="1" yWindow="1" windowWidth="1020" windowHeight="1033" tabRatio="607" activeSheetId="63" showComments="commIndAndComment"/>
  </customWorkbookViews>
</workbook>
</file>

<file path=xl/calcChain.xml><?xml version="1.0" encoding="utf-8"?>
<calcChain xmlns="http://schemas.openxmlformats.org/spreadsheetml/2006/main">
  <c r="M187" i="44" l="1"/>
  <c r="L187" i="44"/>
  <c r="K187" i="44"/>
  <c r="J187" i="44"/>
  <c r="I187" i="44"/>
  <c r="H187" i="44"/>
  <c r="F187" i="44"/>
  <c r="M183" i="44"/>
  <c r="L183" i="44"/>
  <c r="K183" i="44"/>
  <c r="J183" i="44"/>
  <c r="I183" i="44"/>
  <c r="H183" i="44"/>
  <c r="M179" i="44"/>
  <c r="L179" i="44"/>
  <c r="K179" i="44"/>
  <c r="J179" i="44"/>
  <c r="I179" i="44"/>
  <c r="H179" i="44"/>
  <c r="M178" i="44"/>
  <c r="L178" i="44"/>
  <c r="K178" i="44"/>
  <c r="J178" i="44"/>
  <c r="I178" i="44"/>
  <c r="H178" i="44"/>
  <c r="M177" i="44"/>
  <c r="L177" i="44"/>
  <c r="K177" i="44"/>
  <c r="J177" i="44"/>
  <c r="I177" i="44"/>
  <c r="H177" i="44"/>
  <c r="F178" i="44"/>
  <c r="F179" i="44"/>
  <c r="F177" i="44"/>
  <c r="M169" i="44"/>
  <c r="L169" i="44"/>
  <c r="K169" i="44"/>
  <c r="J169" i="44"/>
  <c r="I169" i="44"/>
  <c r="H169" i="44"/>
  <c r="M167" i="44"/>
  <c r="L167" i="44"/>
  <c r="K167" i="44"/>
  <c r="J167" i="44"/>
  <c r="I167" i="44"/>
  <c r="H167" i="44"/>
  <c r="M165" i="44"/>
  <c r="L165" i="44"/>
  <c r="K165" i="44"/>
  <c r="J165" i="44"/>
  <c r="I165" i="44"/>
  <c r="H165" i="44"/>
  <c r="M164" i="44"/>
  <c r="L164" i="44"/>
  <c r="K164" i="44"/>
  <c r="J164" i="44"/>
  <c r="I164" i="44"/>
  <c r="H164" i="44"/>
  <c r="M163" i="44"/>
  <c r="L163" i="44"/>
  <c r="K163" i="44"/>
  <c r="J163" i="44"/>
  <c r="I163" i="44"/>
  <c r="H163" i="44"/>
  <c r="M162" i="44"/>
  <c r="L162" i="44"/>
  <c r="K162" i="44"/>
  <c r="J162" i="44"/>
  <c r="I162" i="44"/>
  <c r="H162" i="44"/>
  <c r="M161" i="44"/>
  <c r="L161" i="44"/>
  <c r="K161" i="44"/>
  <c r="J161" i="44"/>
  <c r="I161" i="44"/>
  <c r="H161" i="44"/>
  <c r="M160" i="44"/>
  <c r="L160" i="44"/>
  <c r="K160" i="44"/>
  <c r="J160" i="44"/>
  <c r="I160" i="44"/>
  <c r="H160" i="44"/>
  <c r="M159" i="44"/>
  <c r="L159" i="44"/>
  <c r="K159" i="44"/>
  <c r="J159" i="44"/>
  <c r="I159" i="44"/>
  <c r="H159" i="44"/>
  <c r="M158" i="44"/>
  <c r="L158" i="44"/>
  <c r="K158" i="44"/>
  <c r="J158" i="44"/>
  <c r="I158" i="44"/>
  <c r="H158" i="44"/>
  <c r="M157" i="44"/>
  <c r="L157" i="44"/>
  <c r="K157" i="44"/>
  <c r="J157" i="44"/>
  <c r="I157" i="44"/>
  <c r="H157" i="44"/>
  <c r="M156" i="44"/>
  <c r="L156" i="44"/>
  <c r="K156" i="44"/>
  <c r="J156" i="44"/>
  <c r="I156" i="44"/>
  <c r="H156" i="44"/>
  <c r="M155" i="44"/>
  <c r="L155" i="44"/>
  <c r="K155" i="44"/>
  <c r="J155" i="44"/>
  <c r="I155" i="44"/>
  <c r="H155" i="44"/>
  <c r="F156" i="44"/>
  <c r="F157" i="44"/>
  <c r="F158" i="44"/>
  <c r="F159" i="44"/>
  <c r="F160" i="44"/>
  <c r="F161" i="44"/>
  <c r="F162" i="44"/>
  <c r="F163" i="44"/>
  <c r="F164" i="44"/>
  <c r="F165" i="44"/>
  <c r="F155" i="44"/>
  <c r="M134" i="44"/>
  <c r="L134" i="44"/>
  <c r="K134" i="44"/>
  <c r="J134" i="44"/>
  <c r="I134" i="44"/>
  <c r="H134" i="44"/>
  <c r="M132" i="44"/>
  <c r="L132" i="44"/>
  <c r="K132" i="44"/>
  <c r="J132" i="44"/>
  <c r="I132" i="44"/>
  <c r="H132" i="44"/>
  <c r="M130" i="44"/>
  <c r="L130" i="44"/>
  <c r="K130" i="44"/>
  <c r="J130" i="44"/>
  <c r="I130" i="44"/>
  <c r="H130" i="44"/>
  <c r="M129" i="44"/>
  <c r="L129" i="44"/>
  <c r="K129" i="44"/>
  <c r="J129" i="44"/>
  <c r="I129" i="44"/>
  <c r="H129" i="44"/>
  <c r="M128" i="44"/>
  <c r="L128" i="44"/>
  <c r="K128" i="44"/>
  <c r="J128" i="44"/>
  <c r="I128" i="44"/>
  <c r="H128" i="44"/>
  <c r="M127" i="44"/>
  <c r="L127" i="44"/>
  <c r="K127" i="44"/>
  <c r="J127" i="44"/>
  <c r="I127" i="44"/>
  <c r="H127" i="44"/>
  <c r="M126" i="44"/>
  <c r="L126" i="44"/>
  <c r="K126" i="44"/>
  <c r="J126" i="44"/>
  <c r="I126" i="44"/>
  <c r="H126" i="44"/>
  <c r="F130" i="44"/>
  <c r="F129" i="44"/>
  <c r="F128" i="44"/>
  <c r="F127" i="44"/>
  <c r="F126" i="44"/>
  <c r="M119" i="44"/>
  <c r="L119" i="44"/>
  <c r="K119" i="44"/>
  <c r="J119" i="44"/>
  <c r="I119" i="44"/>
  <c r="H119" i="44"/>
  <c r="M112" i="44"/>
  <c r="L112" i="44"/>
  <c r="K112" i="44"/>
  <c r="J112" i="44"/>
  <c r="I112" i="44"/>
  <c r="H112" i="44"/>
  <c r="M111" i="44"/>
  <c r="L111" i="44"/>
  <c r="K111" i="44"/>
  <c r="J111" i="44"/>
  <c r="I111" i="44"/>
  <c r="H111" i="44"/>
  <c r="F112" i="44"/>
  <c r="F111" i="44"/>
  <c r="M104" i="44"/>
  <c r="L104" i="44"/>
  <c r="K104" i="44"/>
  <c r="J104" i="44"/>
  <c r="I104" i="44"/>
  <c r="H104" i="44"/>
  <c r="M102" i="44"/>
  <c r="L102" i="44"/>
  <c r="K102" i="44"/>
  <c r="J102" i="44"/>
  <c r="I102" i="44"/>
  <c r="H102" i="44"/>
  <c r="M101" i="44"/>
  <c r="L101" i="44"/>
  <c r="K101" i="44"/>
  <c r="J101" i="44"/>
  <c r="I101" i="44"/>
  <c r="H101" i="44"/>
  <c r="M100" i="44"/>
  <c r="L100" i="44"/>
  <c r="K100" i="44"/>
  <c r="J100" i="44"/>
  <c r="I100" i="44"/>
  <c r="H100" i="44"/>
  <c r="M99" i="44"/>
  <c r="L99" i="44"/>
  <c r="K99" i="44"/>
  <c r="J99" i="44"/>
  <c r="I99" i="44"/>
  <c r="H99" i="44"/>
  <c r="M98" i="44"/>
  <c r="L98" i="44"/>
  <c r="K98" i="44"/>
  <c r="J98" i="44"/>
  <c r="I98" i="44"/>
  <c r="H98" i="44"/>
  <c r="M97" i="44"/>
  <c r="L97" i="44"/>
  <c r="K97" i="44"/>
  <c r="J97" i="44"/>
  <c r="I97" i="44"/>
  <c r="H97" i="44"/>
  <c r="M96" i="44"/>
  <c r="L96" i="44"/>
  <c r="K96" i="44"/>
  <c r="J96" i="44"/>
  <c r="I96" i="44"/>
  <c r="H96" i="44"/>
  <c r="M90" i="44"/>
  <c r="L90" i="44"/>
  <c r="K90" i="44"/>
  <c r="J90" i="44"/>
  <c r="I90" i="44"/>
  <c r="H90" i="44"/>
  <c r="M88" i="44"/>
  <c r="L88" i="44"/>
  <c r="K88" i="44"/>
  <c r="J88" i="44"/>
  <c r="I88" i="44"/>
  <c r="H88" i="44"/>
  <c r="M87" i="44"/>
  <c r="L87" i="44"/>
  <c r="K87" i="44"/>
  <c r="J87" i="44"/>
  <c r="I87" i="44"/>
  <c r="H87" i="44"/>
  <c r="M86" i="44"/>
  <c r="L86" i="44"/>
  <c r="K86" i="44"/>
  <c r="J86" i="44"/>
  <c r="I86" i="44"/>
  <c r="H86" i="44"/>
  <c r="M85" i="44"/>
  <c r="L85" i="44"/>
  <c r="K85" i="44"/>
  <c r="J85" i="44"/>
  <c r="I85" i="44"/>
  <c r="H85" i="44"/>
  <c r="M84" i="44"/>
  <c r="L84" i="44"/>
  <c r="K84" i="44"/>
  <c r="J84" i="44"/>
  <c r="I84" i="44"/>
  <c r="H84" i="44"/>
  <c r="M83" i="44"/>
  <c r="L83" i="44"/>
  <c r="K83" i="44"/>
  <c r="J83" i="44"/>
  <c r="I83" i="44"/>
  <c r="H83" i="44"/>
  <c r="M82" i="44"/>
  <c r="L82" i="44"/>
  <c r="K82" i="44"/>
  <c r="J82" i="44"/>
  <c r="I82" i="44"/>
  <c r="H82" i="44"/>
  <c r="M79" i="44"/>
  <c r="L79" i="44"/>
  <c r="K79" i="44"/>
  <c r="J79" i="44"/>
  <c r="I79" i="44"/>
  <c r="H79" i="44"/>
  <c r="M76" i="44"/>
  <c r="L76" i="44"/>
  <c r="K76" i="44"/>
  <c r="J76" i="44"/>
  <c r="I76" i="44"/>
  <c r="H76" i="44"/>
  <c r="M75" i="44"/>
  <c r="L75" i="44"/>
  <c r="K75" i="44"/>
  <c r="J75" i="44"/>
  <c r="I75" i="44"/>
  <c r="H75" i="44"/>
  <c r="M74" i="44"/>
  <c r="L74" i="44"/>
  <c r="K74" i="44"/>
  <c r="J74" i="44"/>
  <c r="I74" i="44"/>
  <c r="H74" i="44"/>
  <c r="M73" i="44"/>
  <c r="L73" i="44"/>
  <c r="K73" i="44"/>
  <c r="J73" i="44"/>
  <c r="I73" i="44"/>
  <c r="H73" i="44"/>
  <c r="M72" i="44"/>
  <c r="L72" i="44"/>
  <c r="K72" i="44"/>
  <c r="J72" i="44"/>
  <c r="I72" i="44"/>
  <c r="H72" i="44"/>
  <c r="M71" i="44"/>
  <c r="L71" i="44"/>
  <c r="K71" i="44"/>
  <c r="J71" i="44"/>
  <c r="I71" i="44"/>
  <c r="H71" i="44"/>
  <c r="M70" i="44"/>
  <c r="L70" i="44"/>
  <c r="K70" i="44"/>
  <c r="J70" i="44"/>
  <c r="I70" i="44"/>
  <c r="H70" i="44"/>
  <c r="F76" i="44"/>
  <c r="F75" i="44"/>
  <c r="F74" i="44"/>
  <c r="F73" i="44"/>
  <c r="F72" i="44"/>
  <c r="F71" i="44"/>
  <c r="F70" i="44"/>
  <c r="R49" i="44"/>
  <c r="Q49" i="44"/>
  <c r="P49" i="44"/>
  <c r="O49" i="44"/>
  <c r="N49" i="44"/>
  <c r="M49" i="44"/>
  <c r="L49" i="44"/>
  <c r="K49" i="44"/>
  <c r="J49" i="44"/>
  <c r="I49" i="44"/>
  <c r="H49" i="44"/>
  <c r="R48" i="44"/>
  <c r="Q48" i="44"/>
  <c r="P48" i="44"/>
  <c r="O48" i="44"/>
  <c r="N48" i="44"/>
  <c r="M48" i="44"/>
  <c r="L48" i="44"/>
  <c r="K48" i="44"/>
  <c r="J48" i="44"/>
  <c r="I48" i="44"/>
  <c r="H48" i="44"/>
  <c r="R47" i="44"/>
  <c r="Q47" i="44"/>
  <c r="P47" i="44"/>
  <c r="O47" i="44"/>
  <c r="N47" i="44"/>
  <c r="M47" i="44"/>
  <c r="L47" i="44"/>
  <c r="K47" i="44"/>
  <c r="J47" i="44"/>
  <c r="I47" i="44"/>
  <c r="H47" i="44"/>
  <c r="R43" i="44"/>
  <c r="Q43" i="44"/>
  <c r="P43" i="44"/>
  <c r="O43" i="44"/>
  <c r="N43" i="44"/>
  <c r="R40" i="44"/>
  <c r="Q40" i="44"/>
  <c r="P40" i="44"/>
  <c r="O40" i="44"/>
  <c r="N40" i="44"/>
  <c r="R39" i="44"/>
  <c r="Q39" i="44"/>
  <c r="P39" i="44"/>
  <c r="O39" i="44"/>
  <c r="N39" i="44"/>
  <c r="R38" i="44"/>
  <c r="Q38" i="44"/>
  <c r="P38" i="44"/>
  <c r="O38" i="44"/>
  <c r="N38" i="44"/>
  <c r="R36" i="44"/>
  <c r="Q36" i="44"/>
  <c r="P36" i="44"/>
  <c r="O36" i="44"/>
  <c r="N36" i="44"/>
  <c r="R35" i="44"/>
  <c r="Q35" i="44"/>
  <c r="P35" i="44"/>
  <c r="O35" i="44"/>
  <c r="N35" i="44"/>
  <c r="R34" i="44"/>
  <c r="Q34" i="44"/>
  <c r="P34" i="44"/>
  <c r="O34" i="44"/>
  <c r="N34" i="44"/>
  <c r="R33" i="44"/>
  <c r="Q33" i="44"/>
  <c r="P33" i="44"/>
  <c r="O33" i="44"/>
  <c r="N33" i="44"/>
  <c r="R29" i="44"/>
  <c r="Q29" i="44"/>
  <c r="P29" i="44"/>
  <c r="O29" i="44"/>
  <c r="N29" i="44"/>
  <c r="M29" i="44"/>
  <c r="L29" i="44"/>
  <c r="K29" i="44"/>
  <c r="J29" i="44"/>
  <c r="I29" i="44"/>
  <c r="H29" i="44"/>
  <c r="R25" i="44"/>
  <c r="Q25" i="44"/>
  <c r="P25" i="44"/>
  <c r="O25" i="44"/>
  <c r="N25" i="44"/>
  <c r="M25" i="44"/>
  <c r="L25" i="44"/>
  <c r="K25" i="44"/>
  <c r="J25" i="44"/>
  <c r="I25" i="44"/>
  <c r="H25" i="44"/>
  <c r="R24" i="44"/>
  <c r="Q24" i="44"/>
  <c r="P24" i="44"/>
  <c r="O24" i="44"/>
  <c r="N24" i="44"/>
  <c r="M24" i="44"/>
  <c r="L24" i="44"/>
  <c r="K24" i="44"/>
  <c r="J24" i="44"/>
  <c r="I24" i="44"/>
  <c r="H24" i="44"/>
  <c r="R23" i="44"/>
  <c r="Q23" i="44"/>
  <c r="P23" i="44"/>
  <c r="O23" i="44"/>
  <c r="N23" i="44"/>
  <c r="M23" i="44"/>
  <c r="L23" i="44"/>
  <c r="K23" i="44"/>
  <c r="J23" i="44"/>
  <c r="I23" i="44"/>
  <c r="H23" i="44"/>
  <c r="R20" i="44"/>
  <c r="Q20" i="44"/>
  <c r="P20" i="44"/>
  <c r="O20" i="44"/>
  <c r="N20" i="44"/>
  <c r="M20" i="44"/>
  <c r="L20" i="44"/>
  <c r="K20" i="44"/>
  <c r="J20" i="44"/>
  <c r="I20" i="44"/>
  <c r="H20" i="44"/>
  <c r="R17" i="44"/>
  <c r="Q17" i="44"/>
  <c r="P17" i="44"/>
  <c r="O17" i="44"/>
  <c r="N17" i="44"/>
  <c r="M17" i="44"/>
  <c r="L17" i="44"/>
  <c r="K17" i="44"/>
  <c r="J17" i="44"/>
  <c r="I17" i="44"/>
  <c r="H17" i="44"/>
  <c r="R16" i="44"/>
  <c r="Q16" i="44"/>
  <c r="P16" i="44"/>
  <c r="O16" i="44"/>
  <c r="N16" i="44"/>
  <c r="M16" i="44"/>
  <c r="L16" i="44"/>
  <c r="K16" i="44"/>
  <c r="J16" i="44"/>
  <c r="I16" i="44"/>
  <c r="H16" i="44"/>
  <c r="R15" i="44"/>
  <c r="Q15" i="44"/>
  <c r="P15" i="44"/>
  <c r="O15" i="44"/>
  <c r="N15" i="44"/>
  <c r="M15" i="44"/>
  <c r="L15" i="44"/>
  <c r="K15" i="44"/>
  <c r="J15" i="44"/>
  <c r="I15" i="44"/>
  <c r="H15" i="44"/>
  <c r="R13" i="44"/>
  <c r="Q13" i="44"/>
  <c r="P13" i="44"/>
  <c r="O13" i="44"/>
  <c r="N13" i="44"/>
  <c r="M13" i="44"/>
  <c r="L13" i="44"/>
  <c r="K13" i="44"/>
  <c r="J13" i="44"/>
  <c r="I13" i="44"/>
  <c r="H13" i="44"/>
  <c r="R12" i="44"/>
  <c r="Q12" i="44"/>
  <c r="P12" i="44"/>
  <c r="O12" i="44"/>
  <c r="N12" i="44"/>
  <c r="M12" i="44"/>
  <c r="L12" i="44"/>
  <c r="K12" i="44"/>
  <c r="J12" i="44"/>
  <c r="I12" i="44"/>
  <c r="H12" i="44"/>
  <c r="R11" i="44"/>
  <c r="Q11" i="44"/>
  <c r="P11" i="44"/>
  <c r="O11" i="44"/>
  <c r="N11" i="44"/>
  <c r="M11" i="44"/>
  <c r="L11" i="44"/>
  <c r="K11" i="44"/>
  <c r="J11" i="44"/>
  <c r="I11" i="44"/>
  <c r="H11" i="44"/>
  <c r="R10" i="44"/>
  <c r="Q10" i="44"/>
  <c r="P10" i="44"/>
  <c r="O10" i="44"/>
  <c r="N10" i="44"/>
  <c r="M10" i="44"/>
  <c r="L10" i="44"/>
  <c r="K10" i="44"/>
  <c r="J10" i="44"/>
  <c r="I10" i="44"/>
  <c r="H10" i="44"/>
  <c r="M173" i="44" l="1"/>
  <c r="L173" i="44"/>
  <c r="K173" i="44"/>
  <c r="J173" i="44"/>
  <c r="I173" i="44"/>
  <c r="H173" i="44"/>
  <c r="G173" i="44"/>
  <c r="M138" i="44"/>
  <c r="L138" i="44"/>
  <c r="K138" i="44"/>
  <c r="J138" i="44"/>
  <c r="I138" i="44"/>
  <c r="H138" i="44"/>
  <c r="G138" i="44"/>
  <c r="M123" i="44"/>
  <c r="L123" i="44"/>
  <c r="K123" i="44"/>
  <c r="J123" i="44"/>
  <c r="I123" i="44"/>
  <c r="H123" i="44"/>
  <c r="G123" i="44"/>
  <c r="M108" i="44"/>
  <c r="L108" i="44"/>
  <c r="K108" i="44"/>
  <c r="J108" i="44"/>
  <c r="I108" i="44"/>
  <c r="H108" i="44"/>
  <c r="G108" i="44"/>
  <c r="H87" i="58" l="1"/>
  <c r="R87" i="58"/>
  <c r="R75" i="58"/>
  <c r="H75" i="58"/>
  <c r="H63" i="58"/>
  <c r="R63" i="58"/>
  <c r="R51" i="58"/>
  <c r="H51" i="58"/>
  <c r="H40" i="58"/>
  <c r="R40" i="58"/>
  <c r="R28" i="58"/>
  <c r="H28" i="58"/>
  <c r="H16" i="58"/>
  <c r="R16" i="58"/>
  <c r="R4" i="58"/>
  <c r="J9" i="56"/>
  <c r="M153" i="44"/>
  <c r="L153" i="44"/>
  <c r="K153" i="44"/>
  <c r="J153" i="44"/>
  <c r="I153" i="44"/>
  <c r="H153" i="44"/>
  <c r="G153" i="44"/>
  <c r="P3" i="44"/>
  <c r="P2" i="44"/>
  <c r="G94" i="44"/>
  <c r="N8" i="44"/>
  <c r="N18" i="44"/>
  <c r="N19" i="44" s="1"/>
  <c r="N31" i="44"/>
  <c r="N41" i="44"/>
  <c r="N42" i="44" s="1"/>
  <c r="N44" i="44" s="1"/>
  <c r="N52" i="44"/>
  <c r="N54" i="44"/>
  <c r="N55" i="44"/>
  <c r="N56" i="44"/>
  <c r="N57" i="44"/>
  <c r="N59" i="44"/>
  <c r="N60" i="44"/>
  <c r="N61" i="44"/>
  <c r="N64" i="44"/>
  <c r="M94" i="44"/>
  <c r="L94" i="44"/>
  <c r="K94" i="44"/>
  <c r="J94" i="44"/>
  <c r="I94" i="44"/>
  <c r="H94" i="44"/>
  <c r="R50" i="58"/>
  <c r="R49" i="58"/>
  <c r="R86" i="58"/>
  <c r="R85" i="58"/>
  <c r="R74" i="58"/>
  <c r="R73" i="58"/>
  <c r="R62" i="58"/>
  <c r="R61" i="58"/>
  <c r="R39" i="58"/>
  <c r="R38" i="58"/>
  <c r="R27" i="58"/>
  <c r="R26" i="58"/>
  <c r="R15" i="58"/>
  <c r="R14" i="58"/>
  <c r="H86" i="58"/>
  <c r="H85" i="58"/>
  <c r="H50" i="58"/>
  <c r="H49" i="58"/>
  <c r="R3" i="58"/>
  <c r="R2" i="58"/>
  <c r="H74" i="58"/>
  <c r="H73" i="58"/>
  <c r="H62" i="58"/>
  <c r="H61" i="58"/>
  <c r="H39" i="58"/>
  <c r="H38" i="58"/>
  <c r="H27" i="58"/>
  <c r="H26" i="58"/>
  <c r="H15" i="58"/>
  <c r="H14" i="58"/>
  <c r="S29" i="88"/>
  <c r="R29" i="88"/>
  <c r="Q29" i="88"/>
  <c r="P29" i="88"/>
  <c r="O29" i="88"/>
  <c r="N29" i="88"/>
  <c r="M29" i="88"/>
  <c r="L29" i="88"/>
  <c r="K29" i="88"/>
  <c r="J29" i="88"/>
  <c r="I29" i="88"/>
  <c r="S26" i="88"/>
  <c r="R26" i="88"/>
  <c r="Q26" i="88"/>
  <c r="P26" i="88"/>
  <c r="O26" i="88"/>
  <c r="N26" i="88"/>
  <c r="M26" i="88"/>
  <c r="L26" i="88"/>
  <c r="K26" i="88"/>
  <c r="J26" i="88"/>
  <c r="I26" i="88"/>
  <c r="J17" i="88"/>
  <c r="K17" i="88"/>
  <c r="L17" i="88"/>
  <c r="M17" i="88"/>
  <c r="N17" i="88"/>
  <c r="O17" i="88"/>
  <c r="P17" i="88"/>
  <c r="Q17" i="88"/>
  <c r="R17" i="88"/>
  <c r="S17" i="88"/>
  <c r="I17" i="88"/>
  <c r="J14" i="88"/>
  <c r="K14" i="88"/>
  <c r="L14" i="88"/>
  <c r="M14" i="88"/>
  <c r="N14" i="88"/>
  <c r="O14" i="88"/>
  <c r="P14" i="88"/>
  <c r="Q14" i="88"/>
  <c r="R14" i="88"/>
  <c r="S14" i="88"/>
  <c r="I14" i="88"/>
  <c r="H3" i="58"/>
  <c r="H2" i="58"/>
  <c r="G68" i="44"/>
  <c r="S40" i="88"/>
  <c r="R40" i="88"/>
  <c r="Q40" i="88"/>
  <c r="P40" i="88"/>
  <c r="O40" i="88"/>
  <c r="N40" i="88"/>
  <c r="M40" i="88"/>
  <c r="L40" i="88"/>
  <c r="K40" i="88"/>
  <c r="J40" i="88"/>
  <c r="I40" i="88"/>
  <c r="H40" i="88"/>
  <c r="S20" i="88"/>
  <c r="R20" i="88"/>
  <c r="Q20" i="88"/>
  <c r="P20" i="88"/>
  <c r="O20" i="88"/>
  <c r="N20" i="88"/>
  <c r="M20" i="88"/>
  <c r="L20" i="88"/>
  <c r="K20" i="88"/>
  <c r="J20" i="88"/>
  <c r="I20" i="88"/>
  <c r="H20" i="88"/>
  <c r="R52" i="44"/>
  <c r="Q52" i="44"/>
  <c r="P52" i="44"/>
  <c r="O52" i="44"/>
  <c r="M52" i="44"/>
  <c r="L52" i="44"/>
  <c r="K52" i="44"/>
  <c r="J52" i="44"/>
  <c r="I52" i="44"/>
  <c r="H52" i="44"/>
  <c r="G52" i="44"/>
  <c r="R31" i="44"/>
  <c r="Q31" i="44"/>
  <c r="P31" i="44"/>
  <c r="O31" i="44"/>
  <c r="M31" i="44"/>
  <c r="L31" i="44"/>
  <c r="K31" i="44"/>
  <c r="J31" i="44"/>
  <c r="I31" i="44"/>
  <c r="H31" i="44"/>
  <c r="G31" i="44"/>
  <c r="M68" i="44"/>
  <c r="L68" i="44"/>
  <c r="K68" i="44"/>
  <c r="J68" i="44"/>
  <c r="I68" i="44"/>
  <c r="H68" i="44"/>
  <c r="R8" i="44"/>
  <c r="Q8" i="44"/>
  <c r="P8" i="44"/>
  <c r="O8" i="44"/>
  <c r="M8" i="44"/>
  <c r="L8" i="44"/>
  <c r="K8" i="44"/>
  <c r="J8" i="44"/>
  <c r="I8" i="44"/>
  <c r="H8" i="44"/>
  <c r="S8" i="88"/>
  <c r="R8" i="88"/>
  <c r="Q8" i="88"/>
  <c r="P8" i="88"/>
  <c r="O8" i="88"/>
  <c r="N8" i="88"/>
  <c r="M8" i="88"/>
  <c r="L8" i="88"/>
  <c r="K8" i="88"/>
  <c r="J8" i="88"/>
  <c r="I8" i="88"/>
  <c r="M29" i="99"/>
  <c r="L29" i="99"/>
  <c r="K29" i="99"/>
  <c r="J29" i="99"/>
  <c r="I29" i="99"/>
  <c r="H29" i="99"/>
  <c r="M10" i="99"/>
  <c r="L10" i="99"/>
  <c r="K10" i="99"/>
  <c r="J10" i="99"/>
  <c r="I10" i="99"/>
  <c r="H10" i="99"/>
  <c r="M9" i="91"/>
  <c r="L9" i="91"/>
  <c r="K9" i="91"/>
  <c r="J9" i="91"/>
  <c r="I9" i="91"/>
  <c r="H9" i="91"/>
  <c r="N3" i="56"/>
  <c r="N2" i="56"/>
  <c r="J11" i="56"/>
  <c r="J12" i="56"/>
  <c r="J13" i="56"/>
  <c r="J14" i="56"/>
  <c r="J15" i="56"/>
  <c r="J16" i="56"/>
  <c r="J17" i="56"/>
  <c r="J18" i="56"/>
  <c r="J19" i="56"/>
  <c r="J20" i="56"/>
  <c r="J21" i="56"/>
  <c r="J22" i="56"/>
  <c r="J23" i="56"/>
  <c r="J24" i="56"/>
  <c r="J25" i="56"/>
  <c r="J26" i="56"/>
  <c r="J27" i="56"/>
  <c r="J28" i="56"/>
  <c r="J10" i="56"/>
  <c r="G8" i="44"/>
  <c r="G9" i="91"/>
  <c r="K3" i="91"/>
  <c r="G29" i="99"/>
  <c r="G10" i="99"/>
  <c r="H8" i="88"/>
  <c r="M22" i="99"/>
  <c r="H40" i="99"/>
  <c r="H42" i="99" s="1"/>
  <c r="M32" i="99"/>
  <c r="M34" i="99" s="1"/>
  <c r="L32" i="99"/>
  <c r="L34" i="99" s="1"/>
  <c r="K32" i="99"/>
  <c r="K34" i="99" s="1"/>
  <c r="J32" i="99"/>
  <c r="J34" i="99" s="1"/>
  <c r="I32" i="99"/>
  <c r="I34" i="99" s="1"/>
  <c r="H32" i="99"/>
  <c r="H34" i="99" s="1"/>
  <c r="H44" i="99" s="1"/>
  <c r="L22" i="99"/>
  <c r="K22" i="99"/>
  <c r="J22" i="99"/>
  <c r="I22" i="99"/>
  <c r="H22" i="99"/>
  <c r="I48" i="88"/>
  <c r="I47" i="88"/>
  <c r="I45" i="88"/>
  <c r="I44" i="88"/>
  <c r="I43" i="88"/>
  <c r="I42" i="88"/>
  <c r="H194" i="44"/>
  <c r="H184" i="44"/>
  <c r="H168" i="44"/>
  <c r="H170" i="44" s="1"/>
  <c r="H148" i="44"/>
  <c r="H39" i="44" s="1"/>
  <c r="H133" i="44"/>
  <c r="H38" i="44" s="1"/>
  <c r="H59" i="44" s="1"/>
  <c r="H118" i="44"/>
  <c r="H36" i="44" s="1"/>
  <c r="H57" i="44" s="1"/>
  <c r="H103" i="44"/>
  <c r="H35" i="44" s="1"/>
  <c r="H56" i="44" s="1"/>
  <c r="H89" i="44"/>
  <c r="H91" i="44" s="1"/>
  <c r="I78" i="44"/>
  <c r="I33" i="44" s="1"/>
  <c r="I54" i="44" s="1"/>
  <c r="J78" i="44"/>
  <c r="J80" i="44" s="1"/>
  <c r="K78" i="44"/>
  <c r="K33" i="44" s="1"/>
  <c r="L78" i="44"/>
  <c r="L80" i="44" s="1"/>
  <c r="M78" i="44"/>
  <c r="M33" i="44" s="1"/>
  <c r="M54" i="44" s="1"/>
  <c r="H78" i="44"/>
  <c r="H33" i="44" s="1"/>
  <c r="H54" i="44" s="1"/>
  <c r="R18" i="44"/>
  <c r="Q18" i="44"/>
  <c r="Q19" i="44" s="1"/>
  <c r="Q21" i="44" s="1"/>
  <c r="P18" i="44"/>
  <c r="P19" i="44" s="1"/>
  <c r="O18" i="44"/>
  <c r="O19" i="44" s="1"/>
  <c r="M18" i="44"/>
  <c r="M19" i="44" s="1"/>
  <c r="M21" i="44" s="1"/>
  <c r="M27" i="44" s="1"/>
  <c r="L18" i="44"/>
  <c r="L19" i="44" s="1"/>
  <c r="L21" i="44" s="1"/>
  <c r="L27" i="44" s="1"/>
  <c r="K18" i="44"/>
  <c r="K19" i="44" s="1"/>
  <c r="K21" i="44" s="1"/>
  <c r="K27" i="44" s="1"/>
  <c r="J18" i="44"/>
  <c r="J19" i="44" s="1"/>
  <c r="J21" i="44" s="1"/>
  <c r="J27" i="44" s="1"/>
  <c r="I18" i="44"/>
  <c r="I19" i="44" s="1"/>
  <c r="I21" i="44" s="1"/>
  <c r="I27" i="44" s="1"/>
  <c r="H18" i="44"/>
  <c r="H19" i="44" s="1"/>
  <c r="H21" i="44" s="1"/>
  <c r="H27" i="44" s="1"/>
  <c r="K3" i="75"/>
  <c r="K3" i="99"/>
  <c r="Q2" i="88"/>
  <c r="K2" i="75"/>
  <c r="K2" i="99"/>
  <c r="K2" i="91"/>
  <c r="Q3" i="88"/>
  <c r="M40" i="99"/>
  <c r="L40" i="99"/>
  <c r="K40" i="99"/>
  <c r="J40" i="99"/>
  <c r="I40" i="99"/>
  <c r="I42" i="99" s="1"/>
  <c r="S48" i="88"/>
  <c r="R48" i="88"/>
  <c r="Q48" i="88"/>
  <c r="P48" i="88"/>
  <c r="O48" i="88"/>
  <c r="N48" i="88"/>
  <c r="M48" i="88"/>
  <c r="L48" i="88"/>
  <c r="K48" i="88"/>
  <c r="J48" i="88"/>
  <c r="S47" i="88"/>
  <c r="R47" i="88"/>
  <c r="Q47" i="88"/>
  <c r="P47" i="88"/>
  <c r="O47" i="88"/>
  <c r="N47" i="88"/>
  <c r="M47" i="88"/>
  <c r="L47" i="88"/>
  <c r="K47" i="88"/>
  <c r="J47" i="88"/>
  <c r="S45" i="88"/>
  <c r="R45" i="88"/>
  <c r="Q45" i="88"/>
  <c r="P45" i="88"/>
  <c r="O45" i="88"/>
  <c r="N45" i="88"/>
  <c r="M45" i="88"/>
  <c r="L45" i="88"/>
  <c r="K45" i="88"/>
  <c r="J45" i="88"/>
  <c r="S44" i="88"/>
  <c r="R44" i="88"/>
  <c r="Q44" i="88"/>
  <c r="P44" i="88"/>
  <c r="O44" i="88"/>
  <c r="N44" i="88"/>
  <c r="M44" i="88"/>
  <c r="L44" i="88"/>
  <c r="K44" i="88"/>
  <c r="J44" i="88"/>
  <c r="S43" i="88"/>
  <c r="R43" i="88"/>
  <c r="Q43" i="88"/>
  <c r="P43" i="88"/>
  <c r="O43" i="88"/>
  <c r="N43" i="88"/>
  <c r="M43" i="88"/>
  <c r="L43" i="88"/>
  <c r="K43" i="88"/>
  <c r="J43" i="88"/>
  <c r="S42" i="88"/>
  <c r="R42" i="88"/>
  <c r="Q42" i="88"/>
  <c r="P42" i="88"/>
  <c r="O42" i="88"/>
  <c r="N42" i="88"/>
  <c r="M42" i="88"/>
  <c r="L42" i="88"/>
  <c r="K42" i="88"/>
  <c r="J42" i="88"/>
  <c r="I118" i="44"/>
  <c r="I120" i="44" s="1"/>
  <c r="J118" i="44"/>
  <c r="J120" i="44" s="1"/>
  <c r="K118" i="44"/>
  <c r="K120" i="44" s="1"/>
  <c r="L118" i="44"/>
  <c r="L120" i="44" s="1"/>
  <c r="M118" i="44"/>
  <c r="M36" i="44" s="1"/>
  <c r="M57" i="44" s="1"/>
  <c r="M194" i="44"/>
  <c r="L194" i="44"/>
  <c r="K194" i="44"/>
  <c r="J194" i="44"/>
  <c r="I194" i="44"/>
  <c r="M168" i="44"/>
  <c r="M170" i="44" s="1"/>
  <c r="L168" i="44"/>
  <c r="L170" i="44" s="1"/>
  <c r="K168" i="44"/>
  <c r="K170" i="44" s="1"/>
  <c r="J168" i="44"/>
  <c r="J170" i="44" s="1"/>
  <c r="I168" i="44"/>
  <c r="I170" i="44" s="1"/>
  <c r="M148" i="44"/>
  <c r="M39" i="44" s="1"/>
  <c r="L148" i="44"/>
  <c r="L39" i="44" s="1"/>
  <c r="K148" i="44"/>
  <c r="K39" i="44" s="1"/>
  <c r="J148" i="44"/>
  <c r="J150" i="44" s="1"/>
  <c r="I148" i="44"/>
  <c r="I39" i="44" s="1"/>
  <c r="I60" i="44" s="1"/>
  <c r="M133" i="44"/>
  <c r="M38" i="44" s="1"/>
  <c r="M59" i="44" s="1"/>
  <c r="L133" i="44"/>
  <c r="L135" i="44" s="1"/>
  <c r="K133" i="44"/>
  <c r="K38" i="44" s="1"/>
  <c r="K59" i="44" s="1"/>
  <c r="J133" i="44"/>
  <c r="J38" i="44" s="1"/>
  <c r="I133" i="44"/>
  <c r="I38" i="44" s="1"/>
  <c r="M184" i="44"/>
  <c r="L184" i="44"/>
  <c r="K184" i="44"/>
  <c r="J184" i="44"/>
  <c r="I184" i="44"/>
  <c r="O41" i="44"/>
  <c r="O42" i="44" s="1"/>
  <c r="O44" i="44" s="1"/>
  <c r="P41" i="44"/>
  <c r="P42" i="44" s="1"/>
  <c r="P44" i="44" s="1"/>
  <c r="Q41" i="44"/>
  <c r="Q42" i="44" s="1"/>
  <c r="R41" i="44"/>
  <c r="R42" i="44" s="1"/>
  <c r="R64" i="44"/>
  <c r="Q64" i="44"/>
  <c r="P64" i="44"/>
  <c r="O64" i="44"/>
  <c r="R61" i="44"/>
  <c r="Q61" i="44"/>
  <c r="P61" i="44"/>
  <c r="O61" i="44"/>
  <c r="R60" i="44"/>
  <c r="Q60" i="44"/>
  <c r="P60" i="44"/>
  <c r="O60" i="44"/>
  <c r="R59" i="44"/>
  <c r="Q59" i="44"/>
  <c r="P59" i="44"/>
  <c r="O59" i="44"/>
  <c r="R57" i="44"/>
  <c r="Q57" i="44"/>
  <c r="P57" i="44"/>
  <c r="O57" i="44"/>
  <c r="R56" i="44"/>
  <c r="Q56" i="44"/>
  <c r="P56" i="44"/>
  <c r="O56" i="44"/>
  <c r="R55" i="44"/>
  <c r="Q55" i="44"/>
  <c r="P55" i="44"/>
  <c r="O55" i="44"/>
  <c r="O54" i="44"/>
  <c r="P54" i="44"/>
  <c r="Q54" i="44"/>
  <c r="R54" i="44"/>
  <c r="M103" i="44"/>
  <c r="M35" i="44" s="1"/>
  <c r="M56" i="44" s="1"/>
  <c r="L103" i="44"/>
  <c r="L35" i="44" s="1"/>
  <c r="L56" i="44" s="1"/>
  <c r="K103" i="44"/>
  <c r="K35" i="44" s="1"/>
  <c r="K56" i="44" s="1"/>
  <c r="J103" i="44"/>
  <c r="J35" i="44" s="1"/>
  <c r="I103" i="44"/>
  <c r="I105" i="44" s="1"/>
  <c r="M89" i="44"/>
  <c r="M91" i="44" s="1"/>
  <c r="L89" i="44"/>
  <c r="L34" i="44" s="1"/>
  <c r="K89" i="44"/>
  <c r="K34" i="44" s="1"/>
  <c r="K55" i="44" s="1"/>
  <c r="J89" i="44"/>
  <c r="J91" i="44" s="1"/>
  <c r="I89" i="44"/>
  <c r="I34" i="44" s="1"/>
  <c r="I55" i="44" s="1"/>
  <c r="I80" i="44"/>
  <c r="H150" i="44"/>
  <c r="K44" i="99" l="1"/>
  <c r="I44" i="99"/>
  <c r="M44" i="99"/>
  <c r="J44" i="99"/>
  <c r="L44" i="99"/>
  <c r="K49" i="88"/>
  <c r="R46" i="88"/>
  <c r="J46" i="88"/>
  <c r="M80" i="44"/>
  <c r="N62" i="44"/>
  <c r="H105" i="44"/>
  <c r="J30" i="88"/>
  <c r="S46" i="88"/>
  <c r="M42" i="99"/>
  <c r="M45" i="99" s="1"/>
  <c r="I45" i="99"/>
  <c r="M135" i="44"/>
  <c r="L33" i="44"/>
  <c r="L54" i="44" s="1"/>
  <c r="H34" i="44"/>
  <c r="H55" i="44" s="1"/>
  <c r="Q18" i="88"/>
  <c r="M18" i="88"/>
  <c r="K105" i="44"/>
  <c r="O18" i="88"/>
  <c r="I49" i="88"/>
  <c r="M30" i="88"/>
  <c r="L196" i="44"/>
  <c r="L43" i="44" s="1"/>
  <c r="L64" i="44" s="1"/>
  <c r="K135" i="44"/>
  <c r="R18" i="88"/>
  <c r="J18" i="88"/>
  <c r="M105" i="44"/>
  <c r="P49" i="88"/>
  <c r="N49" i="88"/>
  <c r="L91" i="44"/>
  <c r="L150" i="44"/>
  <c r="J40" i="44"/>
  <c r="J61" i="44" s="1"/>
  <c r="P18" i="88"/>
  <c r="L18" i="88"/>
  <c r="I91" i="44"/>
  <c r="L40" i="44"/>
  <c r="L61" i="44" s="1"/>
  <c r="K91" i="44"/>
  <c r="L36" i="44"/>
  <c r="L57" i="44" s="1"/>
  <c r="N46" i="88"/>
  <c r="K40" i="44"/>
  <c r="K61" i="44" s="1"/>
  <c r="H80" i="44"/>
  <c r="K36" i="44"/>
  <c r="K57" i="44" s="1"/>
  <c r="H40" i="44"/>
  <c r="H61" i="44" s="1"/>
  <c r="J196" i="44"/>
  <c r="J43" i="44" s="1"/>
  <c r="J64" i="44" s="1"/>
  <c r="L38" i="44"/>
  <c r="L59" i="44" s="1"/>
  <c r="H120" i="44"/>
  <c r="R62" i="44"/>
  <c r="M40" i="44"/>
  <c r="M61" i="44" s="1"/>
  <c r="J135" i="44"/>
  <c r="I40" i="44"/>
  <c r="I61" i="44" s="1"/>
  <c r="H135" i="44"/>
  <c r="J34" i="44"/>
  <c r="J55" i="44" s="1"/>
  <c r="J33" i="44"/>
  <c r="J54" i="44" s="1"/>
  <c r="I196" i="44"/>
  <c r="I43" i="44" s="1"/>
  <c r="I64" i="44" s="1"/>
  <c r="M196" i="44"/>
  <c r="M43" i="44" s="1"/>
  <c r="M64" i="44" s="1"/>
  <c r="H196" i="44"/>
  <c r="H43" i="44" s="1"/>
  <c r="H64" i="44" s="1"/>
  <c r="R49" i="88"/>
  <c r="R50" i="88" s="1"/>
  <c r="N30" i="88"/>
  <c r="R30" i="88"/>
  <c r="L46" i="88"/>
  <c r="P46" i="88"/>
  <c r="I18" i="88"/>
  <c r="N18" i="88"/>
  <c r="S18" i="88"/>
  <c r="M46" i="88"/>
  <c r="Q49" i="88"/>
  <c r="J49" i="88"/>
  <c r="J50" i="88" s="1"/>
  <c r="K30" i="88"/>
  <c r="K42" i="99"/>
  <c r="K45" i="99" s="1"/>
  <c r="Q62" i="44"/>
  <c r="R19" i="44"/>
  <c r="R21" i="44" s="1"/>
  <c r="R27" i="44" s="1"/>
  <c r="O63" i="44"/>
  <c r="O21" i="44"/>
  <c r="O27" i="44" s="1"/>
  <c r="N21" i="44"/>
  <c r="N65" i="44" s="1"/>
  <c r="N63" i="44"/>
  <c r="K60" i="44"/>
  <c r="I150" i="44"/>
  <c r="M150" i="44"/>
  <c r="P62" i="44"/>
  <c r="J36" i="44"/>
  <c r="J57" i="44" s="1"/>
  <c r="L42" i="99"/>
  <c r="L45" i="99" s="1"/>
  <c r="I36" i="44"/>
  <c r="I57" i="44" s="1"/>
  <c r="K196" i="44"/>
  <c r="K43" i="44" s="1"/>
  <c r="K64" i="44" s="1"/>
  <c r="J39" i="44"/>
  <c r="J60" i="44" s="1"/>
  <c r="M120" i="44"/>
  <c r="K46" i="88"/>
  <c r="K50" i="88" s="1"/>
  <c r="S49" i="88"/>
  <c r="Q46" i="88"/>
  <c r="K150" i="44"/>
  <c r="I135" i="44"/>
  <c r="M49" i="88"/>
  <c r="H45" i="99"/>
  <c r="I35" i="44"/>
  <c r="I56" i="44" s="1"/>
  <c r="O62" i="44"/>
  <c r="L105" i="44"/>
  <c r="K18" i="88"/>
  <c r="J42" i="99"/>
  <c r="J45" i="99" s="1"/>
  <c r="K80" i="44"/>
  <c r="O49" i="88"/>
  <c r="I46" i="88"/>
  <c r="I50" i="88" s="1"/>
  <c r="O46" i="88"/>
  <c r="S30" i="88"/>
  <c r="L30" i="88"/>
  <c r="P30" i="88"/>
  <c r="P21" i="44"/>
  <c r="P63" i="44"/>
  <c r="J56" i="44"/>
  <c r="R44" i="44"/>
  <c r="M60" i="44"/>
  <c r="Q27" i="44"/>
  <c r="Q44" i="44"/>
  <c r="Q65" i="44" s="1"/>
  <c r="Q63" i="44"/>
  <c r="I41" i="44"/>
  <c r="I59" i="44"/>
  <c r="K54" i="44"/>
  <c r="H60" i="44"/>
  <c r="L55" i="44"/>
  <c r="J59" i="44"/>
  <c r="L60" i="44"/>
  <c r="J105" i="44"/>
  <c r="M34" i="44"/>
  <c r="I30" i="88"/>
  <c r="O30" i="88"/>
  <c r="Q30" i="88"/>
  <c r="L49" i="88"/>
  <c r="S50" i="88" l="1"/>
  <c r="P50" i="88"/>
  <c r="Q50" i="88"/>
  <c r="N50" i="88"/>
  <c r="L50" i="88"/>
  <c r="M50" i="88"/>
  <c r="R65" i="44"/>
  <c r="K41" i="44"/>
  <c r="K62" i="44" s="1"/>
  <c r="L41" i="44"/>
  <c r="L62" i="44" s="1"/>
  <c r="H41" i="44"/>
  <c r="H62" i="44" s="1"/>
  <c r="O50" i="88"/>
  <c r="J41" i="44"/>
  <c r="J62" i="44" s="1"/>
  <c r="M41" i="44"/>
  <c r="M62" i="44" s="1"/>
  <c r="R63" i="44"/>
  <c r="O65" i="44"/>
  <c r="N27" i="44"/>
  <c r="M55" i="44"/>
  <c r="P65" i="44"/>
  <c r="P27" i="44"/>
  <c r="I42" i="44"/>
  <c r="I62" i="44"/>
  <c r="K42" i="44" l="1"/>
  <c r="K63" i="44" s="1"/>
  <c r="J42" i="44"/>
  <c r="H42" i="44"/>
  <c r="H44" i="44" s="1"/>
  <c r="H65" i="44" s="1"/>
  <c r="M42" i="44"/>
  <c r="M63" i="44" s="1"/>
  <c r="L42" i="44"/>
  <c r="L63" i="44" s="1"/>
  <c r="I63" i="44"/>
  <c r="I44" i="44"/>
  <c r="I65" i="44" s="1"/>
  <c r="K44" i="44" l="1"/>
  <c r="K65" i="44" s="1"/>
  <c r="L44" i="44"/>
  <c r="L65" i="44" s="1"/>
  <c r="H63" i="44"/>
  <c r="J63" i="44"/>
  <c r="J44" i="44"/>
  <c r="J65" i="44" s="1"/>
  <c r="M44" i="44"/>
  <c r="M65" i="44" s="1"/>
</calcChain>
</file>

<file path=xl/sharedStrings.xml><?xml version="1.0" encoding="utf-8"?>
<sst xmlns="http://schemas.openxmlformats.org/spreadsheetml/2006/main" count="1411" uniqueCount="710">
  <si>
    <t>for</t>
  </si>
  <si>
    <t>Schedule</t>
  </si>
  <si>
    <t>Asset category</t>
  </si>
  <si>
    <t>Table of Contents</t>
  </si>
  <si>
    <t>less</t>
  </si>
  <si>
    <t>plus</t>
  </si>
  <si>
    <t xml:space="preserve"> </t>
  </si>
  <si>
    <t>Company Name</t>
  </si>
  <si>
    <t>Disclosure Date</t>
  </si>
  <si>
    <t>EDB Information Disclosure Requirements</t>
  </si>
  <si>
    <t>Class B (planned interruptions on the network)</t>
  </si>
  <si>
    <t>Class C (unplanned interruptions on the network)</t>
  </si>
  <si>
    <t>SAIDI</t>
  </si>
  <si>
    <t>Voltage regulators</t>
  </si>
  <si>
    <t>Voltage</t>
  </si>
  <si>
    <t>Asset class</t>
  </si>
  <si>
    <t>All</t>
  </si>
  <si>
    <t>Concrete poles / steel structure</t>
  </si>
  <si>
    <t>No.</t>
  </si>
  <si>
    <t>Wood poles</t>
  </si>
  <si>
    <t>Other pole types</t>
  </si>
  <si>
    <t>Capacitors including controls</t>
  </si>
  <si>
    <t>HV</t>
  </si>
  <si>
    <t>Subtransmission OH up to 66kV conductor</t>
  </si>
  <si>
    <t>km</t>
  </si>
  <si>
    <t>Subtransmission OH 110kV+ conductor</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</si>
  <si>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</si>
  <si>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</si>
  <si>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</si>
  <si>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</si>
  <si>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</si>
  <si>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</si>
  <si>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</si>
  <si>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</si>
  <si>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</si>
  <si>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Zone substations up to 66kV</t>
  </si>
  <si>
    <t>Zone substations 110kV+</t>
  </si>
  <si>
    <t>33kV RMU</t>
  </si>
  <si>
    <t>Distribution OH Open Wire Conductor</t>
  </si>
  <si>
    <t>Distribution OH Aerial Cable Conductor</t>
  </si>
  <si>
    <t>Distribution UG XLPE or PVC</t>
  </si>
  <si>
    <t>Distribution UG PILC</t>
  </si>
  <si>
    <t>Distribution Submarine Cable</t>
  </si>
  <si>
    <t>3.3/6.6/11/22kV RMU</t>
  </si>
  <si>
    <t>Pole Mounted Transformer</t>
  </si>
  <si>
    <t>Ground Mounted Transformer</t>
  </si>
  <si>
    <t>Ground Mounted Substation Housing</t>
  </si>
  <si>
    <t>LV</t>
  </si>
  <si>
    <t>Connections</t>
  </si>
  <si>
    <t>Protection</t>
  </si>
  <si>
    <t>Protection relays (electromechanical, solid state and numeric)</t>
  </si>
  <si>
    <t>SCADA and communications</t>
  </si>
  <si>
    <t>Civils</t>
  </si>
  <si>
    <t>Cable Tunnels</t>
  </si>
  <si>
    <t>Centralised plant</t>
  </si>
  <si>
    <t>Relays</t>
  </si>
  <si>
    <t>Quality of supply</t>
  </si>
  <si>
    <t>Zone substations</t>
  </si>
  <si>
    <t>Routine expenditure</t>
  </si>
  <si>
    <t>Atypical expenditure</t>
  </si>
  <si>
    <t>Business support</t>
  </si>
  <si>
    <t>Vegetation management</t>
  </si>
  <si>
    <t>Service interruptions and emergencies</t>
  </si>
  <si>
    <t>¹  Extend forecast capacity table as necessary to disclose all capacity by each zone substation</t>
  </si>
  <si>
    <t>Grade 1</t>
  </si>
  <si>
    <t>Grade 2</t>
  </si>
  <si>
    <t>Grade 3</t>
  </si>
  <si>
    <t>Grade unknown</t>
  </si>
  <si>
    <t>Connections total</t>
  </si>
  <si>
    <t>Data accuracy (1–4)</t>
  </si>
  <si>
    <t>Network / Sub-network Name</t>
  </si>
  <si>
    <t>Distribution switchgear</t>
  </si>
  <si>
    <t>Units</t>
  </si>
  <si>
    <t>GXP demand</t>
  </si>
  <si>
    <t>Net transfers to (from) other EDBs at HV and above</t>
  </si>
  <si>
    <t>Electricity supplied from GXPs</t>
  </si>
  <si>
    <t>Electricity exports to GXPs</t>
  </si>
  <si>
    <t>Net electricity supplied to (from) other EDBs</t>
  </si>
  <si>
    <t>Load factor</t>
  </si>
  <si>
    <t>System growth</t>
  </si>
  <si>
    <t>Asset replacement and renewal</t>
  </si>
  <si>
    <t>Asset relocations</t>
  </si>
  <si>
    <t>Legislative and regulatory</t>
  </si>
  <si>
    <t>Operational expenditure</t>
  </si>
  <si>
    <t>Routine and corrective maintenance and inspection</t>
  </si>
  <si>
    <t>Function</t>
  </si>
  <si>
    <t>Question</t>
  </si>
  <si>
    <t>Maturity Level 0</t>
  </si>
  <si>
    <t>Maturity Level 1</t>
  </si>
  <si>
    <t>Maturity Level 2</t>
  </si>
  <si>
    <t>Maturity Level 3</t>
  </si>
  <si>
    <t>Maturity Level 4</t>
  </si>
  <si>
    <t>Why</t>
  </si>
  <si>
    <t>Who</t>
  </si>
  <si>
    <t>User Guidance</t>
  </si>
  <si>
    <t>Score</t>
  </si>
  <si>
    <t>Asset management policy</t>
  </si>
  <si>
    <t>To what extent has an asset management policy been documented, authorised and communicated?</t>
  </si>
  <si>
    <t>The asset management policy is authorised by top management, is widely and effectively communicated to all relevant employees and stakeholders, and used to make these persons aware of their asset related obligations.</t>
  </si>
  <si>
    <t>Top management.  The management team that has overall responsibility for asset management.</t>
  </si>
  <si>
    <t xml:space="preserve">Asset management plan(s) </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</si>
  <si>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</si>
  <si>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</si>
  <si>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How are designated responsibilities for delivery of asset plan actions documented?</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</si>
  <si>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</si>
  <si>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</si>
  <si>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</si>
  <si>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</si>
  <si>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</si>
  <si>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</si>
  <si>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</si>
  <si>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What has the organisation done to ensure that appropriate arrangements are made available for the efficient and cost effective implementation of the plan(s)?
(Note this is about resources and enabling support)</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</si>
  <si>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</si>
  <si>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</si>
  <si>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</si>
  <si>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</si>
  <si>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</si>
  <si>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</si>
  <si>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</si>
  <si>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</si>
  <si>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Top management.  People with management responsibility for the delivery of asset management policy, strategy, objectives and plan(s).  People working on asset-related activities.</t>
  </si>
  <si>
    <t>Structure, authority and responsibilities</t>
  </si>
  <si>
    <t>What evidence can the organisation's top management provide to demonstrate that sufficient resources are available for asset management?</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</si>
  <si>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</si>
  <si>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</si>
  <si>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</si>
  <si>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</si>
  <si>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</si>
  <si>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</si>
  <si>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</si>
  <si>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To what degree does the organisation's top management communicate the importance of meeting its asset management requirements?</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</si>
  <si>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</si>
  <si>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</si>
  <si>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</si>
  <si>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</si>
  <si>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</si>
  <si>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 of PAS 55.</t>
  </si>
  <si>
    <t>Training, awareness and competence</t>
  </si>
  <si>
    <t>How does the organisation develop plan(s) for the human resources required to undertake asset management activities - including the development and delivery of asset management strategy, process(es), objectives and plan(s)?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</si>
  <si>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</si>
  <si>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</si>
  <si>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</si>
  <si>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</si>
  <si>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</si>
  <si>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</si>
  <si>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</si>
  <si>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How does the organisation identify competency requirements and then plan, provide and record the training necessary to achieve the competencies?</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</si>
  <si>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</si>
  <si>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</si>
  <si>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</si>
  <si>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</si>
  <si>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What has the organisation done to determine what its asset management information system(s) should contain in order to support its asset management system?</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</si>
  <si>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</si>
  <si>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</si>
  <si>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</si>
  <si>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</si>
  <si>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</si>
  <si>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</si>
  <si>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</si>
  <si>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How has the organisation's ensured its asset management information system is relevant to its needs?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</si>
  <si>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</si>
  <si>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</si>
  <si>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</si>
  <si>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</si>
  <si>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</si>
  <si>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</si>
  <si>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</si>
  <si>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Use and maintenance of asset risk information</t>
  </si>
  <si>
    <t>How does the organisation ensure that the results of risk assessments provide input into the identification of adequate resources and training and competency needs?</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</si>
  <si>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</si>
  <si>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</si>
  <si>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</si>
  <si>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</si>
  <si>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</si>
  <si>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Legal and other requirements</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</si>
  <si>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</si>
  <si>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</si>
  <si>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</si>
  <si>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</si>
  <si>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</si>
  <si>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</si>
  <si>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</si>
  <si>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</si>
  <si>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</si>
  <si>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Audit</t>
  </si>
  <si>
    <t>What has the organisation done to establish procedure(s) for the audit of its asset management system (process(es))?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</si>
  <si>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</si>
  <si>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</si>
  <si>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</si>
  <si>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</si>
  <si>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</si>
  <si>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</si>
  <si>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Record/documented Information</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</si>
  <si>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</si>
  <si>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</si>
  <si>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</si>
  <si>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organisation's asset management policy, its organisational strategic plan, documents indicating how the asset management policy was based upon the needs of the organisation and evidence of communication.</t>
  </si>
  <si>
    <t>The organisation does not have an identifiable asset management plan(s) covering asset systems and critical assets.</t>
  </si>
  <si>
    <t>The organisation's asset management plan(s).</t>
  </si>
  <si>
    <t>What has the organisation done to appoint member(s) of its management team to be responsible for ensuring that the organisation's assets deliver the requirements of the asset management strategy, objectives and plan(s)?</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</si>
  <si>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</si>
  <si>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</si>
  <si>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The appointed person or persons have full responsibility for ensuring that the organisation's assets deliver the requirements of the asset management strategy, objectives and plan(s).  They have been given the necessary authority to achieve this.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</si>
  <si>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</si>
  <si>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What procedure does the organisation have to identify and provide access to its legal, regulatory, statutory and other asset management requirements, and how is requirements incorporated into the asset management system?</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</si>
  <si>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</si>
  <si>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</si>
  <si>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</si>
  <si>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</si>
  <si>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</si>
  <si>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</si>
  <si>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</si>
  <si>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</si>
  <si>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</si>
  <si>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</si>
  <si>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</si>
  <si>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Evidence—Summary</t>
  </si>
  <si>
    <t>Question No.</t>
  </si>
  <si>
    <t>Asset management plan(s)</t>
  </si>
  <si>
    <t>Information management</t>
  </si>
  <si>
    <t>How does the organisation establish and document its asset management plan(s) across the life cycle activities of its assets and asset systems?</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</si>
  <si>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</si>
  <si>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</si>
  <si>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</si>
  <si>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</si>
  <si>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Competency requirements are in place and aligned with asset management plan(s).  Plans are in place and effective in providing the training necessary to achieve the competencies.  A structured means of recording the competencies achieved is in place.</t>
  </si>
  <si>
    <t>The organisation have defined the appropriate responsibilities and authorities and evidence is available to show that these are applied across the business and kept up to date.</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</si>
  <si>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</si>
  <si>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How does the organization ensure that persons under its direct control undertaking asset management related activities have an appropriate level of competence in terms of education, training or experience?</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</si>
  <si>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</si>
  <si>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</si>
  <si>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</si>
  <si>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</si>
  <si>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The organisation's process(es) surpass the standard required to comply with requirements set out in a recognised standard.  
The assessor is advised to note in the Evidence section why this is the case and the evidence seen.</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</si>
  <si>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</si>
  <si>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</si>
  <si>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</si>
  <si>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Asset Management Standard Applied</t>
  </si>
  <si>
    <t>AMP Planning Period</t>
  </si>
  <si>
    <t>Current Year CY</t>
  </si>
  <si>
    <t>Distribution and LV lines</t>
  </si>
  <si>
    <t>Distribution and LV cables</t>
  </si>
  <si>
    <t>Distribution substations and transformers</t>
  </si>
  <si>
    <t xml:space="preserve"> System growth</t>
  </si>
  <si>
    <t xml:space="preserve"> Asset replacement and renewal</t>
  </si>
  <si>
    <t xml:space="preserve"> Asset relocations</t>
  </si>
  <si>
    <t>13</t>
  </si>
  <si>
    <t xml:space="preserve">Research and Development </t>
  </si>
  <si>
    <t>Research and development</t>
  </si>
  <si>
    <t>*include additional rows if needed</t>
  </si>
  <si>
    <t>System operations and network support</t>
  </si>
  <si>
    <t>Asset relocations less capital contributions</t>
  </si>
  <si>
    <t>Difference between nominal and real forecasts</t>
  </si>
  <si>
    <t>Total reliability, safety and environment</t>
  </si>
  <si>
    <t>Reliability, safety and environment:</t>
  </si>
  <si>
    <t>Subcomponents of operational expenditure (where known)</t>
  </si>
  <si>
    <t>Overhead  Line</t>
  </si>
  <si>
    <t>Subtransmission Line</t>
  </si>
  <si>
    <t>Subtransmission Cable</t>
  </si>
  <si>
    <t xml:space="preserve">Zone substation Buildings </t>
  </si>
  <si>
    <t xml:space="preserve">Zone substation switchgear </t>
  </si>
  <si>
    <t>22/33kV CB (Indoor)</t>
  </si>
  <si>
    <t>22/33kV CB (Outdoor)</t>
  </si>
  <si>
    <t>33kV Switch (Ground Mounted)</t>
  </si>
  <si>
    <t>33kV Switch (Pole Mounted)</t>
  </si>
  <si>
    <t>50/66/110kV CB (Indoor)</t>
  </si>
  <si>
    <t>50/66/110kV CB (Outdoor)</t>
  </si>
  <si>
    <t xml:space="preserve">3.3/6.6/11/22kV CB (ground mounted) </t>
  </si>
  <si>
    <t xml:space="preserve">3.3/6.6/11/22kV CB (pole mounted) </t>
  </si>
  <si>
    <t>Zone Substation Transformers</t>
  </si>
  <si>
    <t>Distribution Line</t>
  </si>
  <si>
    <t>SWER conductor</t>
  </si>
  <si>
    <t>Distribution Cable</t>
  </si>
  <si>
    <t xml:space="preserve">Distribution switchgear </t>
  </si>
  <si>
    <t>3.3/6.6/11/22kV CB (pole mounted) - reclosers and sectionalisers</t>
  </si>
  <si>
    <t>3.3/6.6/11/22kV CB (Indoor)</t>
  </si>
  <si>
    <t>3.3/6.6/11/22kV Switches and fuses (pole mounted)</t>
  </si>
  <si>
    <t>3.3/6.6/11/22kV Switch (ground mounted) - except RMU</t>
  </si>
  <si>
    <t>Distribution Transformer</t>
  </si>
  <si>
    <t xml:space="preserve">Distribution Transformer  </t>
  </si>
  <si>
    <t>Distribution Substations</t>
  </si>
  <si>
    <t>LV Line</t>
  </si>
  <si>
    <t>LV OH Conductor</t>
  </si>
  <si>
    <t>LV Cable</t>
  </si>
  <si>
    <t>LV UG Cable</t>
  </si>
  <si>
    <t>LV Streetlighting</t>
  </si>
  <si>
    <t>LV OH/UG Streetlight circuit</t>
  </si>
  <si>
    <t>Capacitor Banks</t>
  </si>
  <si>
    <t>Load Control</t>
  </si>
  <si>
    <t>Lot</t>
  </si>
  <si>
    <t>Number of connections</t>
  </si>
  <si>
    <t>Maximum coincident system demand (MW)</t>
  </si>
  <si>
    <t>Explanation</t>
  </si>
  <si>
    <t>Existing Zone Substations</t>
  </si>
  <si>
    <t>[Zone Substation_19]</t>
  </si>
  <si>
    <t>Current Peak Load
(MVA)</t>
  </si>
  <si>
    <t>Installed Firm Capacity
(MVA)</t>
  </si>
  <si>
    <t>Security of Supply Classification
(type)</t>
  </si>
  <si>
    <t>Overhead to underground conversion</t>
  </si>
  <si>
    <t>Electricity volumes carried (GWh)</t>
  </si>
  <si>
    <t>SAIFI</t>
  </si>
  <si>
    <t>Other reliability, safety and environment</t>
  </si>
  <si>
    <t>Grade 4</t>
  </si>
  <si>
    <t>Asset management strategy</t>
  </si>
  <si>
    <t>What has the organisation done to ensure that its asset management strategy is consistent with other appropriate organisational policies and strategies, and the needs of stakeholders?</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</si>
  <si>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</si>
  <si>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</si>
  <si>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</si>
  <si>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</si>
  <si>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</si>
  <si>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</si>
  <si>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In what way does the organisation's asset management strategy take account of the lifecycle of the assets, asset types and asset systems over which the organisation has stewardship?</t>
  </si>
  <si>
    <t>The organisation has not considered the need to ensure that its asset management strategy is produced with due regard to the lifecycle of the assets, asset types or asset systems that it manages.
                      OR
The organisation does not have an asset management strategy.</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</si>
  <si>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</si>
  <si>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</si>
  <si>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</si>
  <si>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</si>
  <si>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</si>
  <si>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How has the organisation communicated its plan(s) to all relevant parties to a level of detail appropriate to the receiver's role in their delivery?</t>
  </si>
  <si>
    <t>The organisation does not have plan(s) or their distribution is limited to the authors.</t>
  </si>
  <si>
    <t>The plan(s) are communicated to some of those responsible for delivery of the plan(s).
                      OR 
Communicated to those responsible for delivery is either irregular or ad-hoc.</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</si>
  <si>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</si>
  <si>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</si>
  <si>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</si>
  <si>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</si>
  <si>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</si>
  <si>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Contingency planning</t>
  </si>
  <si>
    <t>What plan(s) and procedure(s) does the organisation have for identifying and responding to incidents and emergency situations and ensuring continuity of critical asset management activities?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</si>
  <si>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</si>
  <si>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</si>
  <si>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</si>
  <si>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</si>
  <si>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</si>
  <si>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</si>
  <si>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</si>
  <si>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</si>
  <si>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</si>
  <si>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 xml:space="preserve">The organisation has not considered the need to put controls in place.
</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</si>
  <si>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</si>
  <si>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</si>
  <si>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</si>
  <si>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</si>
  <si>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t>
  </si>
  <si>
    <t>Communication, participation and consultation</t>
  </si>
  <si>
    <t>How does the organisation ensure that pertinent asset management information is effectively communicated to and from employees and other stakeholders, including contracted service providers?</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</si>
  <si>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</si>
  <si>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</si>
  <si>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</si>
  <si>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</si>
  <si>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</si>
  <si>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</si>
  <si>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</si>
  <si>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Asset Management System documentation</t>
  </si>
  <si>
    <t>What documentation has the organisation established to describe the main elements of its asset management system and interactions between them?</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</si>
  <si>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</si>
  <si>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</si>
  <si>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</si>
  <si>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</si>
  <si>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The management team that has overall responsibility for asset management.  Managers engaged in asset management activities.</t>
  </si>
  <si>
    <t>The documented information describing the main elements of the asset management system (process(es)) and their interaction.</t>
  </si>
  <si>
    <t>How does the organisation maintain its asset management information system(s) and ensure that the data held within it (them) is of the requisite quality and accuracy and is consistent?</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</si>
  <si>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</si>
  <si>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</si>
  <si>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a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</si>
  <si>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</si>
  <si>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</si>
  <si>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</si>
  <si>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Risk management process(es)</t>
  </si>
  <si>
    <t>How has the organisation documented process(es) and/or procedure(s) for the identification and assessment of asset and asset management related risks throughout the asset life cycle?</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</si>
  <si>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</si>
  <si>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</si>
  <si>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</si>
  <si>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</si>
  <si>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</si>
  <si>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</si>
  <si>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</si>
  <si>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</si>
  <si>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</si>
  <si>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</si>
  <si>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</si>
  <si>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</si>
  <si>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</si>
  <si>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</si>
  <si>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Performance and condition monitoring</t>
  </si>
  <si>
    <t>How does the organisation measure the performance and condition of its assets?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</si>
  <si>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</si>
  <si>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</si>
  <si>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</si>
  <si>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</si>
  <si>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</si>
  <si>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</si>
  <si>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</si>
  <si>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Corrective &amp; Preventative action</t>
  </si>
  <si>
    <t>How does the organisation instigate appropriate corrective and/or preventive actions to eliminate or prevent the causes of identified poor performance and non conformance?</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</si>
  <si>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</si>
  <si>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</si>
  <si>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</si>
  <si>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</si>
  <si>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</si>
  <si>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</si>
  <si>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</si>
  <si>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Continual Improvement</t>
  </si>
  <si>
    <t>How does the organisation achieve continual improvement in the optimal combination of costs, asset related risks and the performance and condition of assets and asset systems across the whole life cycle?</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</si>
  <si>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</si>
  <si>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</si>
  <si>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</si>
  <si>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</si>
  <si>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</si>
  <si>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</si>
  <si>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How does the organisation seek and acquire knowledge about new asset management related technology and practices, and evaluate their potential benefit to the organisation?</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</si>
  <si>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</si>
  <si>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</si>
  <si>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</si>
  <si>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</si>
  <si>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</si>
  <si>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</si>
  <si>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Insurance</t>
  </si>
  <si>
    <t>11a</t>
  </si>
  <si>
    <t>SCHEDULE 11a: REPORT ON FORECAST CAPITAL EXPENDITURE</t>
  </si>
  <si>
    <t>11a(iii): System Growth</t>
  </si>
  <si>
    <t>11a(iv): Asset Replacement and Renewal</t>
  </si>
  <si>
    <t>11a(v):Asset Relocations</t>
  </si>
  <si>
    <t>11a(vi):Quality of Supply</t>
  </si>
  <si>
    <t>11a(vii): Legislative and Regulatory</t>
  </si>
  <si>
    <t>11a(viii): Other Reliability, Safety and Environment</t>
  </si>
  <si>
    <t>SCHEDULE 12d: REPORT FORECAST INTERRUPTIONS AND DURATION</t>
  </si>
  <si>
    <t xml:space="preserve">SCHEDULE 12b: REPORT ON FORECAST CAPACITY </t>
  </si>
  <si>
    <t>SCHEDULE 11b: REPORT ON FORECAST OPERATIONAL EXPENDITURE</t>
  </si>
  <si>
    <t>11b</t>
  </si>
  <si>
    <t>12a</t>
  </si>
  <si>
    <t>12b</t>
  </si>
  <si>
    <t>12d</t>
  </si>
  <si>
    <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</si>
  <si>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t>
  </si>
  <si>
    <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</si>
  <si>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t>
  </si>
  <si>
    <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t>
  </si>
  <si>
    <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</si>
  <si>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t>
  </si>
  <si>
    <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t>
  </si>
  <si>
    <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</si>
  <si>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t>
  </si>
  <si>
    <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t>
  </si>
  <si>
    <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</si>
  <si>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t>
  </si>
  <si>
    <t>This question seeks to explore what the organisation has done to comply with the standard practice AM audit requirements (eg, the associated requirements of PAS 55 s 4.6.4 and its linkages to s 4.7).</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</si>
  <si>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</si>
  <si>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</si>
  <si>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SCHEDULE 12a: REPORT ON ASSET CONDITION</t>
  </si>
  <si>
    <t>This schedule requires information on the EDB’S self-assessment of the maturity of its asset management practices .</t>
  </si>
  <si>
    <t>SCHEDULE 13: REPORT ON ASSET MANAGEMENT MATURITY</t>
  </si>
  <si>
    <t>[Select one]</t>
  </si>
  <si>
    <t>12b(i): System Growth - Zone Substations</t>
  </si>
  <si>
    <t>11a(ix): Non-Network Assets</t>
  </si>
  <si>
    <t>CY+1</t>
  </si>
  <si>
    <t>CY+2</t>
  </si>
  <si>
    <t>CY+3</t>
  </si>
  <si>
    <t>CY+4</t>
  </si>
  <si>
    <t>CY+5</t>
  </si>
  <si>
    <t>SCADA and communications equipment operating as a single system</t>
  </si>
  <si>
    <t>CY+6</t>
  </si>
  <si>
    <t>CY+7</t>
  </si>
  <si>
    <t>CY+8</t>
  </si>
  <si>
    <t>CY+9</t>
  </si>
  <si>
    <t>CY+10</t>
  </si>
  <si>
    <t>Maximum coincident system demand</t>
  </si>
  <si>
    <t>Other network assets</t>
  </si>
  <si>
    <t>Consumer connection</t>
  </si>
  <si>
    <t>11a(ii): Consumer Connection</t>
  </si>
  <si>
    <t>Consumer connection less capital contributions</t>
  </si>
  <si>
    <t xml:space="preserve"> Consumer connection</t>
  </si>
  <si>
    <t>Number of ICPs connected in year by consumer type</t>
  </si>
  <si>
    <t>12c(i): Consumer Connections</t>
  </si>
  <si>
    <t>$000 (in constant prices)</t>
  </si>
  <si>
    <t>Difference between nominal and constant price forecasts</t>
  </si>
  <si>
    <t>$000</t>
  </si>
  <si>
    <t>Capital contributions funding consumer connection</t>
  </si>
  <si>
    <t>Capital contributions funding system growth</t>
  </si>
  <si>
    <t>Capital contributions funding asset replacement and renewal</t>
  </si>
  <si>
    <t>Capital contributions funding quality of supply</t>
  </si>
  <si>
    <t>Capital contributions funding other reliability, safety and environment</t>
  </si>
  <si>
    <t>Quality of supply less capital contributions</t>
  </si>
  <si>
    <t>Legislative and regulatory less capital contributions</t>
  </si>
  <si>
    <t>Other reliability, safety and environment less capital contributions</t>
  </si>
  <si>
    <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EDBs must provide explanatory comment on the difference between constant price and nominal dollar operational expenditure forecasts in Schedule 14a (Mandatory Explanatory Notes).
This information is not part of audited disclosure information.
</t>
  </si>
  <si>
    <t>Direct billing*</t>
  </si>
  <si>
    <t>* Direct billing expenditure by suppliers that direct bill the majority of their consumers</t>
  </si>
  <si>
    <t>Demand on system for supply to consumers' connection points</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</si>
  <si>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</si>
  <si>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OH/UG consumer service connections</t>
  </si>
  <si>
    <t>Capital contributions funding legislative and regulatory</t>
  </si>
  <si>
    <t>Distributed generation</t>
  </si>
  <si>
    <t>Distributed generation output at HV and above</t>
  </si>
  <si>
    <t>Electricity supplied from distributed generation</t>
  </si>
  <si>
    <t>Subtransmission</t>
  </si>
  <si>
    <t xml:space="preserve">Zone Substation Transformer  </t>
  </si>
  <si>
    <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t>
  </si>
  <si>
    <t>12c(ii) System Demand</t>
  </si>
  <si>
    <t>Electricity entering system for supply to ICPs</t>
  </si>
  <si>
    <t>Total energy delivered to ICPs</t>
  </si>
  <si>
    <t>Losses</t>
  </si>
  <si>
    <t>Loss ratio</t>
  </si>
  <si>
    <t>This schedule requires a forecast of SAIFI and SAIDI for disclosure and a 5 year planning period. The forecasts should be consistent with the supporting information set out in the AMP as well as the assumed impact of planned and unplanned SAIFI and SAIDI on the expenditures forecast provided in Schedule 11a and Schedule 11b.</t>
  </si>
  <si>
    <t>Non-network opex</t>
  </si>
  <si>
    <t>Asset condition at start of planning period (percentage of units by grade)</t>
  </si>
  <si>
    <t xml:space="preserve">% of asset forecast to be replaced in next 5 years </t>
  </si>
  <si>
    <t>$000 (in nominal dollars)</t>
  </si>
  <si>
    <t>Operational Expenditure Forecast</t>
  </si>
  <si>
    <t>Consumer types defined by EDB*</t>
  </si>
  <si>
    <t>Project or programme*</t>
  </si>
  <si>
    <t>Network Opex</t>
  </si>
  <si>
    <t>Energy efficiency and demand side management, reduction of energy losses</t>
  </si>
  <si>
    <t>This schedule requires a breakdown of current and forecast capacity and utilisation for each zone substation and current distribution transformer capacity. The data provided should be consistent with the information provided in the AMP. Information provided in this table should relate to the operation of the network in its normal steady state configuration.</t>
  </si>
  <si>
    <t>SCHEDULE 12C: REPORT ON FORECAST NETWORK DEMAND</t>
  </si>
  <si>
    <t>SCHEDULE 13: REPORT ON ASSET MANAGEMENT MATURITY (cont)</t>
  </si>
  <si>
    <t>Expenditure on assets</t>
  </si>
  <si>
    <t>Cost of financing</t>
  </si>
  <si>
    <t>Value of vested assets</t>
  </si>
  <si>
    <t>Consumer connection expenditure</t>
  </si>
  <si>
    <t>Asset relocations expenditure</t>
  </si>
  <si>
    <t>Quality of supply expenditure</t>
  </si>
  <si>
    <t>Legislative and regulatory expenditure</t>
  </si>
  <si>
    <t>Other reliability, safety and environment expenditure</t>
  </si>
  <si>
    <t xml:space="preserve">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EDBs must provide explanatory comment on the difference between constant price and nominal dollar forecasts of expenditure on assets in Schedule 14a (Mandatory Explanatory Notes).
This information is not part of audited disclosure information.
</t>
  </si>
  <si>
    <t>11a(i): Expenditure on Assets Forecast</t>
  </si>
  <si>
    <t>Capital expenditure forecast</t>
  </si>
  <si>
    <t>Subcomponents of expenditure on assets (where known)</t>
  </si>
  <si>
    <t>System growth expenditure</t>
  </si>
  <si>
    <t>System growth less capital contributions</t>
  </si>
  <si>
    <t>Asset replacement and renewal expenditure</t>
  </si>
  <si>
    <t>Asset replacement and renewal less capital contributions</t>
  </si>
  <si>
    <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 All units relating to cable and line assets, that are expressed in km, refer to circuit lengths.</t>
  </si>
  <si>
    <t>Expenditure on network assets</t>
  </si>
  <si>
    <t>Value of capital contributions</t>
  </si>
  <si>
    <t>from row 126</t>
  </si>
  <si>
    <t>sch ref</t>
  </si>
  <si>
    <t>from row 76</t>
  </si>
  <si>
    <t>from row 87</t>
  </si>
  <si>
    <t>from row 101</t>
  </si>
  <si>
    <t>from row 113</t>
  </si>
  <si>
    <t>from row 139</t>
  </si>
  <si>
    <t>from row 154</t>
  </si>
  <si>
    <t>from row 182</t>
  </si>
  <si>
    <t>to row 33</t>
  </si>
  <si>
    <t>to row 34</t>
  </si>
  <si>
    <t>to row 35</t>
  </si>
  <si>
    <t>to row 36</t>
  </si>
  <si>
    <t>to row 38</t>
  </si>
  <si>
    <t>to row 39</t>
  </si>
  <si>
    <t>to row 40</t>
  </si>
  <si>
    <t>to row 43</t>
  </si>
  <si>
    <t>Utilisation of Installed Firm Capacity
%</t>
  </si>
  <si>
    <t>Installed Firm Capacity +5 years
(MVA)</t>
  </si>
  <si>
    <t>Utilisation of Installed Firm Capacity + 5yrs
%</t>
  </si>
  <si>
    <t>Company Name and Dates</t>
  </si>
  <si>
    <t>Data Entry Cells and Calculated Cells</t>
  </si>
  <si>
    <t>Inserting Additional Rows</t>
  </si>
  <si>
    <t>Information Templates</t>
  </si>
  <si>
    <t>Validation Settings on Data Entry Cells</t>
  </si>
  <si>
    <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Where this occurs, a validation message will appear when data is being entered. </t>
  </si>
  <si>
    <t>Capital contributions funding asset relocations</t>
  </si>
  <si>
    <t>AMP Planning Period Start Date (first day)</t>
  </si>
  <si>
    <t>Templates for Schedules 11a–13 (Asset Management Plan)</t>
  </si>
  <si>
    <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t>
  </si>
  <si>
    <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 is used in the template title blocks.
Dates should be entered in day/month/year order (Example -"1 April 2013").</t>
  </si>
  <si>
    <t>Conditional Formatting Settings on Data Entry Cells</t>
  </si>
  <si>
    <t>Schedule 12a columns G to K contains conditional formatting. The cells will change colour if the row totals do not add to 100%.</t>
  </si>
  <si>
    <t>Installed Firm Capacity 
Constraint +5 years
(cause)</t>
  </si>
  <si>
    <t>Transfer Capacity
(MVA)</t>
  </si>
  <si>
    <t>Schedules 11a–13</t>
  </si>
  <si>
    <t>All other project or programmes - asset relocations</t>
  </si>
  <si>
    <t>All other projects or programmes - quality of supply</t>
  </si>
  <si>
    <t>All other projects or programmes - legislative and regulatory</t>
  </si>
  <si>
    <t>All other projects or programmes - other reliability, safety and environment</t>
  </si>
  <si>
    <t>All other projects or programmes - routine expenditure</t>
  </si>
  <si>
    <t>All other projects or programmes - atypical expenditure</t>
  </si>
  <si>
    <t>Assets commissioned</t>
  </si>
  <si>
    <t>Capacity of distributed generation installed in year (MVA)</t>
  </si>
  <si>
    <t>Expenditure on non-network assets</t>
  </si>
  <si>
    <t>Schedule name</t>
  </si>
  <si>
    <t>REPORT ON FORECAST CAPITAL EXPENDITURE</t>
  </si>
  <si>
    <t>REPORT ON FORECAST OPERATIONAL EXPENDITURE</t>
  </si>
  <si>
    <t>REPORT ON ASSET CONDITION</t>
  </si>
  <si>
    <t>REPORT ON FORECAST CAPACITY</t>
  </si>
  <si>
    <t>REPORT ON FORECAST NETWORK DEMAND</t>
  </si>
  <si>
    <t>REPORT FORECAST INTERRUPTIONS AND DURATION</t>
  </si>
  <si>
    <t>REPORT ON ASSET MANAGEMENT MATURITY</t>
  </si>
  <si>
    <t>Information disclosure asset management plan schedules</t>
  </si>
  <si>
    <t>Schedule References</t>
  </si>
  <si>
    <t>12c</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</si>
  <si>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</si>
  <si>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</si>
  <si>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Disclosure Template Instructions</t>
  </si>
  <si>
    <t>These templates have been prepared for use by EDBs when making disclosures under subclauses 2.6.1(1)(d), 2.6.1(1)(e), 2.6.1(2), 2.6.5(6), 2.6.6(1) and 2.6.6(2)  of the Electricity Distribution Information Disclosure Determination 2012. The EDB may include a completed Schedule 13: Report on Asset Management Maturity table with its disclosures made under subclause 2.6.6(1) and 2.6.6(2), but this is not required. Schedule 13 tables that are not completed should be removed from disclosures made under subclause 2.6.6(1) and 2.6.6(2).</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</si>
  <si>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</si>
  <si>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The templates for schedules 11a, 12b and 12c  may require additional rows to be inserted in tables marked 'include additional rows if needed'. </t>
  </si>
  <si>
    <t>In some cases, where the information for disclosure is able to be ascertained from disclosures elsewhere in the workbook, such information is disclosed in a calculated cell.</t>
  </si>
  <si>
    <t>Template Version 4.1. Prepared 24 March 2015</t>
  </si>
  <si>
    <t>The references labelled 'sch ref' in the leftmost column of each template are consistent with the row references in the Electricity Distribution ID Determination 2012 (as issued on 24 March 2015). They provide a common reference between the rows in the determination and the template.</t>
  </si>
  <si>
    <t xml:space="preserve">Additional rows must not be inserted directly above the first row or below the last row of a table. This is to ensure that entries made in the new row are included in the totals.
For schedule 12b the formula for column J (Utilisation of Installed Firm Capacity %) will need to be copied into the inserted row(s).  Column A schedule references should not be entered in additional rows. </t>
  </si>
  <si>
    <t>Alpine Energy Limited</t>
  </si>
  <si>
    <t>Albury (ABY)</t>
  </si>
  <si>
    <t>N</t>
  </si>
  <si>
    <t>Balmoral (BML)</t>
  </si>
  <si>
    <t>Bell's Pond (BPD)</t>
  </si>
  <si>
    <t>Clandeboye 1 (CD1)</t>
  </si>
  <si>
    <t>N-1</t>
  </si>
  <si>
    <t>Clandeboye 2 (CD2)</t>
  </si>
  <si>
    <t>Cooney's Road (CNR)</t>
  </si>
  <si>
    <t>Fairlie (FLE)</t>
  </si>
  <si>
    <t>Geraldine (GLD)</t>
  </si>
  <si>
    <t>Glentanner (GTN)</t>
  </si>
  <si>
    <t>Haldon Lilybank (HLB)</t>
  </si>
  <si>
    <t>Pareora (PAR)</t>
  </si>
  <si>
    <t>Pleasant Point (PLP)</t>
  </si>
  <si>
    <t>Rangitata (RGA)</t>
  </si>
  <si>
    <t>Studholme (STU)</t>
  </si>
  <si>
    <t>Tekapo Village (TEK)</t>
  </si>
  <si>
    <t>Temuka (TMK)</t>
  </si>
  <si>
    <t>Timaru 11/33 (TIM)</t>
  </si>
  <si>
    <t>Twizel Village (TVS)</t>
  </si>
  <si>
    <t>Unwin Hut (UHT)</t>
  </si>
  <si>
    <t>Transformer</t>
  </si>
  <si>
    <t>AEL step up to Fairlie, main site tx is TPs at 6 with 4.18 load and 6+ generation. Transfer from PLP (TIM GXP).</t>
  </si>
  <si>
    <t>Load is an estimate.</t>
  </si>
  <si>
    <t>HV winding rating, MV and LV 15 each. Transfer from STU.</t>
  </si>
  <si>
    <t>No constraint within +5 years</t>
  </si>
  <si>
    <t>3 MVA replaced by 5/6.25 MVA in 2013. Transfer from ABY.</t>
  </si>
  <si>
    <t>Subtransmission circuit</t>
  </si>
  <si>
    <t>assumes 2nd 5/6.25/9 MVA ex-RGA in T1 position. Transfer from RGA &amp; TMK.</t>
  </si>
  <si>
    <t>Load is an estimate</t>
  </si>
  <si>
    <t>Lines did not allow more than 13.71 capacity; being upgraded to 20.09. Transfer from STU &amp; TIM.</t>
  </si>
  <si>
    <t>Transfer from TIM &amp; TMK &amp; ABY.</t>
  </si>
  <si>
    <t>Line does not allow 15 capacity. Transfer from GLD &amp; TMK &amp; CD1.</t>
  </si>
  <si>
    <t>Transpower</t>
  </si>
  <si>
    <t>TP has 2 x 11 MVA 110/11 kV txfrs feeding AEL 11 kV swbd. Transfer from BPD &amp; PAR.</t>
  </si>
  <si>
    <t>AEL step down to local area, main site tx is TPs. Transfer from TIM &amp; CD1 &amp; RGA &amp; GLD.</t>
  </si>
  <si>
    <t>AEL step up to Pareora/Pleasant Point, main site tx is TPs</t>
  </si>
  <si>
    <t>Low Charge</t>
  </si>
  <si>
    <t>Low Uncontrolled</t>
  </si>
  <si>
    <t>015</t>
  </si>
  <si>
    <t>015 Uncontrolled</t>
  </si>
  <si>
    <t>360</t>
  </si>
  <si>
    <t>360 Uncontrolled</t>
  </si>
  <si>
    <t>Assessed</t>
  </si>
  <si>
    <t>TOU 400V</t>
  </si>
  <si>
    <t>TOU 11kV</t>
  </si>
  <si>
    <t>IND</t>
  </si>
  <si>
    <t>We have implemented an asset management policy and have plans to review this.</t>
  </si>
  <si>
    <t xml:space="preserve">1. See individual AEL policies and plans, particularly p. 7 of AELs Asset management Policy.
</t>
  </si>
  <si>
    <t>An early draft of resource requirements is in place.  We have yet to draft a resourcing strategy.</t>
  </si>
  <si>
    <t>1. Asset Management Plan, chapters 6 &amp; 8.</t>
  </si>
  <si>
    <t>An early draft of communication strategy is in place.  We have yet to draft a communication plan.</t>
  </si>
  <si>
    <t>1. Asset Management Plan, chapter 6 &amp; App C for CAPEX data.
2. OPEX data.</t>
  </si>
  <si>
    <t>Our AMP is in place but we are yet to fully develop our AMS.  When the AMS is completed we can ensure that the AMP aligns with the AMS.</t>
  </si>
  <si>
    <t>Copies of our AMP are circulated to our subsidiary NETcon and to other large contractors. We do not provide copies to customers but will do so on request.</t>
  </si>
  <si>
    <t>We circulate a copy of our AMP to our principle contractor, shareholders, large consumers, and key staff.  A copy of our AMP is available, at reception and on our website.  We do not, however, meet with large consumers or other smaller contractors; nor do we present all staff with the key components of the AMP.  We leave it to stakeholders to read and interpret the AMP themselves.</t>
  </si>
  <si>
    <t>1. AMP, chapter 7
2. Job descriptions: Network Manager; Asset Manager; Maintenance Manager etc. 
3. Nimbus (Accounting)Software.</t>
  </si>
  <si>
    <t>An early draft of the designated responsibilities is in place but we are yet to review this.</t>
  </si>
  <si>
    <t>1. OPEX Data
2. NETcon Purchase order
3. NETcon Alliance Agreement
4. Job descriptions for senior management
5. Our AMP
6. Business Process Mapping (BPM) of processes
7. Board papers approving unplanned works and monthly financial/variance analysis reports.
8. Training Records
9. Board meeting minutes.</t>
  </si>
  <si>
    <t>Since 2005 we have recruited additional staff to ensure that our work plan can be completed.  For example, in 2005 we had one network engineer and eight support staff.  In 2012 we had grown to six network engineers and twelve support staff.  The Board approves unplanned works and notes monthly variances between budgeted and actual expenditure.  Our current weakness is that we tend to be more reactive than proactive. We are working to resolve our weaknesses.</t>
  </si>
  <si>
    <t>1. H&amp;S Management System includes a section on Reporting and Monitoring, pp. 16-19
2. Emergency Preparedness Plan
3. Network Policy Public Safety Management System
4. Participant Outage Plan, chapter 4
5. Specific documents on the Network Folder for contingency planning
6. AMP, chapter 7
7. Risk Register in the Health and Safety Vault database.</t>
  </si>
  <si>
    <t>We have a comprehensive Emergency Preparedness Plan in place which supports us to manage the continuity of critical asset management activity in an emergency event.  Our plan is part of our Public Safety Management System which ensures consistency between our policies and strategies around asset management objectives.</t>
  </si>
  <si>
    <t xml:space="preserve">1. Detailed position descriptions for the Asset Manager  and senior management descriptions
2. Chapter 2 of our AMP includes detailed discussion of our accountabilities for asset management
3. AEL Organisational Chart
4. BPM of processes
5. Safety Management System audit reports
6. Board meeting minutes on staffing levels and current / future competency requirements
7. Alliance Agreement with NETcon.
</t>
  </si>
  <si>
    <t xml:space="preserve">The roles and responsibilities, selection criteria and review processes for the appointment of members of the asset management team are documented but not reviewed against strategies and objectives. </t>
  </si>
  <si>
    <t xml:space="preserve">1. Alliance Agreement from NETcon
2. AMP,chapter 2 
3. BPM of HR processes
4. Board reports and meeting minutes discussing budgets, variance analysis, staff structures/requirements, and CAPEX and OPEX spending
</t>
  </si>
  <si>
    <t xml:space="preserve">An early draft of the resource requirements is in place but we have not yet drafted a resourcing strategy..  </t>
  </si>
  <si>
    <t>1.Schedule 13 Senior management meeting notes
2. Network meeting notes
3. Job descriptions of senior management
4. Board reports and meeting minutes
5. Alliance Agreement held with NETcon
6. Hard copies of standards manuals
7. The AMP contains a schedule of delegated authorities
8. Emergency recovery and disaster response arrangements.</t>
  </si>
  <si>
    <t>An early draft of the communication strategy is in place.</t>
  </si>
  <si>
    <t>1.  NETcon Alliance Agreement
2. Spread sheets for maintenance status of capacitors, closers, regulators, substations, etc.
3. Nimbus accounting software generate automated reports
4. New connection sign off sheets.</t>
  </si>
  <si>
    <t xml:space="preserve">We have an Alliance Agreement with our preferred contractor, NETcon.  We meet weekly with NETcon to discuss performance, operational progress and other relevant issues. The meetings are recorded in meeting minutes.  We have early drafts for selection criteria, contract management processes and contracts in place.  We have yet to implement a review process. </t>
  </si>
  <si>
    <t>1. Training and Compliance Manager maintains staff training records and a Competency Matrix
2. EEA meeting attendance records
3. Human Resource plans include HR BPMs.</t>
  </si>
  <si>
    <t xml:space="preserve">We do not currently break asset management activities down to a sufficiently disseminated level to be able to demonstrate that we align these to the development and implementation of our asset management system.  </t>
  </si>
  <si>
    <t>1. AEL Network Policy chapters 3 and 4.
2. Competency Matrix training plan.
3. Chartered Professional Engineers Act 2002.</t>
  </si>
  <si>
    <t>We hold a comprehensive database of our staff competencies and those of our preferred contactor, NETcon, and subcontractors.  We identify the training requirements by considering the planned work programme and the competencies that the work to be carried out will require.  Enduring competency requirements are linked to our AMPs will be a function of our Alliance Agreement with NETcon..</t>
  </si>
  <si>
    <t>1.  AEL Network Policy chapters 3 and 4
2. Competency Matrix Training Records
3. BPM for AEL HR processes
4. NETcon Alliance Agreement
5. The AEL Safety Management System (SMS) audit reports.</t>
  </si>
  <si>
    <t>Our comprehensive database, discussed above, is maintained by the Compliance and Training Manager as a function of the position.  Our contractors are able to access the database and view and update their competencies.</t>
  </si>
  <si>
    <t>1. Asset Management Policy
2. AMP
3. NETcon Alliance Agreement
4. Senior management job descriptions.</t>
  </si>
  <si>
    <t>Our AMP is made available to all staff on our internet and hard copies are distributed to the asset management and engineering teams.  We meet with our contractors each month to discuss the progression of the works programme.  We hold regular shareholder meetings where our asset management programme can be discussed.  Our stakeholder engagement, for consumers tends to be ad hoc.  We will need to improve our communications to better our score.</t>
  </si>
  <si>
    <t xml:space="preserve">1. BPM project
2. Use of Deloittes "New Industry Print" software.
</t>
  </si>
  <si>
    <t>We have completed the mapping or our processes under our BPM project.  Copies of all BPMs are available to staff on our intranet.  During 2014 we will undertake stage 2 in which we will review and revise our existing BPMs for continuous improvement.  We are continuing to develop out IT systems, where appropriate, to improve and record key processes.</t>
  </si>
  <si>
    <t xml:space="preserve">1. BPM project
2. Independent Review of Internal AMMAT. Ratings from Utility Consultants.
3. Board meetings minutes and reports
4. Deloittes strategic IT review.
</t>
  </si>
  <si>
    <t>We are in the early stages of capturing AM information requirements.</t>
  </si>
  <si>
    <t>1. AEL IT Policy Statement
2. GIS and gentrack
3. Deloittes AEL strategic IT review
4. AEL AMP
5. Creation of an IT Manager's position.</t>
  </si>
  <si>
    <t>Data verification, ratification, and cleansing is done on an ad hoc case-by-case basis.  Overall our asset management system is an informal system that includes GIS and gentrack.  We will look to improve this score during 2014 as we complete the data cleansing or our existing systems as a precursor to the installation of new systems.</t>
  </si>
  <si>
    <t>1. Appointment of IT Manager
2. Review of the IT system by Deloittes
3. Business Process Mapping
4. Board meetings and minutes.</t>
  </si>
  <si>
    <t>A function of the newly created ICT Manager role will be to develop the ICT systems around our AMP requirements based on the process identified by the BPM project.  We are establishing a review process.</t>
  </si>
  <si>
    <t>1. AMP, chapter 7
2. Health &amp; Safety Management System, p.40 and reports
3. EEA Asset Health Indicator Forum participant register
4. BPM
5. Board meeting minutes and board reports
6. Demand forecasts by the Asset Manager
7. Asset inspection data and sheet
8. Asset failure investigation report for Clayton Road outage
9. Asset condition reports from dissolved gas analysis (DGA) and partial discharge testing.</t>
  </si>
  <si>
    <t>We have developed a Risk Management Policy and are in the process of identifying asset related risk across the asset lifecycle.  We are in the process of implementing a risk management framework.</t>
  </si>
  <si>
    <t xml:space="preserve">1. AMP, chapter 7
2. Health &amp; Safety Management System, section 3. pp. 30,38
3. Competency Matrix
4. Hazard and Condition Review, Training Needs Analysis with Training and Compliance Manager
5. Senior management job descriptions.
</t>
  </si>
  <si>
    <t>We have early drafts for resourcing, competency and training requirements in place and have plans to complete these.</t>
  </si>
  <si>
    <t xml:space="preserve">1. Health and Safety Management System, pp.10,11
2. AMP, chp 1 purpose of the plan
3. Training and Compliance Manager role description
4. Public Safety Management System, p. 19
</t>
  </si>
  <si>
    <t>We have compiled a compliance register which lists all of our compliance obligations.  We report by exception to our board every quarter.  The register is used as part of the overarching risk management plan which is linked to our asset management practices.  We have yet to fully document our risk and control measures.</t>
  </si>
  <si>
    <t>1. AMP, chapter 5 and Appendix C
2. Load growth Data
3. Engineering design reports from Mitton Electronet
4. Board reports
5. Alliance Agreement held with NETcon.
6. NETcon maintenance schedule
7. Powerco procedures have been adapted for AEL.</t>
  </si>
  <si>
    <t>We have document control measures in place for all of our asset drawings.  And we have established BPMs for the building of new assets.  Currently we hold information in multiple systems which makes it difficult to demonstrate that lifecycle activities are carried out under specific conditions that are consistent with asset management policies and strategies.  Installing a new asset management system will greatly assist us to demonstrate how it is that this requirement.  We are now reviewing our initial BPMs</t>
  </si>
  <si>
    <t>1. AMP, chapters 4 and 6
2. Asset Manager role description
3. NETcon Alliance Agreement
4.  Fortnightly meetings between NETcon and the AEL Asset Manager
5. NETcon spread sheets outlining the  basic maintenance status 
6. Powerco standards adopted to suit AEL
7. Asset commissioning check sheet.</t>
  </si>
  <si>
    <t>We have an early draft for implementation and control of AM activities in place, but this draft does not contain detailed information on AM processes.</t>
  </si>
  <si>
    <t xml:space="preserve">1. AMP, chapter 6 and 8
2. Network Policy: Public Safety Management System, p. 21
3. AEL Network Policy: Plant and Transformer Maintenance.
4. Fortnightly meetings between NETcon and the AEL Asset Manager.
5. NETcon spread sheets outlining basic maintenance status. </t>
  </si>
  <si>
    <t>Condition assessments are predominately paper based records.  There are some gaps in the historical information held.  Part of the installation of a new asset management system will be data cleansing and ratification.  Once complete we would expect an increase in this score.  We are yet to formalise or determine measures to review our processes.</t>
  </si>
  <si>
    <t xml:space="preserve">1. Asset Management Policy, chapter 7
2. AMP, chapter 6
3. AEL Emergency Preparedness Plan, chapter 2 &amp; 3
4. AEL  Network Plant and Transformer Maintenance, section 1, p. 8
5. Health &amp; Safety Management System, p. 11
6. Participant Outage Plan, chapter 3.1
7. Plant Fault Form
9. Job descriptions of Senior Management
10. Use of Powerco standards adopted for AEL.
</t>
  </si>
  <si>
    <t>Our Emergency Preparedness Plan supports us to respond to emergency situations in an appropriate and timely manner.  However, the manual nature of recording events does not allow us to score ourselves higher than a 2 at this time.  A new asset management system that supports the centralisation of documentation will greatly assist us in improving this score in the future.</t>
  </si>
  <si>
    <t>1.  AMP, chapter 8
2. External review of 2013 AMP by Utility Consultants 
3. Audit reports of the Safety Management System.</t>
  </si>
  <si>
    <t>We do not currently have the information that is contained within our asset management system externally audited.  The system is dated and complex; we have found it difficult, if not impossible, to source an appropriate audit option.  We recognise the importance of external audits and intend to include a regular audit process in the scope of our new asset management system.</t>
  </si>
  <si>
    <t>1. AMP, subsection 6.8
2. Health &amp; Safety Management System, section 2, p. 16
3. AEL Emergency Preparedness Plan, chapter 2
4. Hazard and Incident Report form
5.  NETcon spread sheets showing general maintenance status on key assets; capacitor banks, closers, sub stations etc.
6. NETcon Alliance Agreement
7. Fortnightly meetings between NETcon and AEL Asset Manager
8. Commissioning works check sheets
9.  AEL project engineers asset inspection spread sheets.</t>
  </si>
  <si>
    <t xml:space="preserve">We have comprehensive and proven processes for routine and preventive inspection, maintenance and performance programmes.  Our investigation processes fully document incidents of asset failures taking note of nonconformities to establish root cause.  Determining if there is appropriate preventative action to ensure similar incidents do not occur in the future  is a key part of that process.  Chapter 6—Life Cycle Asset Management Planning, of our AMP provides detailed description of our inspection and maintenance programmes.  </t>
  </si>
  <si>
    <t>1. AMP, chapter 8
2. Staff hire; IT Manager and Network Manager, including role descriptions.
3. Acquisition of the Vault Health and Safety Data Base
4. Business Process Mapping for procurement, storage, installation of assets on Nimbus and Gentrack
5. Acquisition of Powerco procedures and standards including a cyclic review
6.  HB and DGA testing results (6monthly)
7.  NETcon spread sheets showing general maintenance status on key assets; capacitor banks, closers, sub stations etc.
8.  Mitton Electronet design reports.</t>
  </si>
  <si>
    <t>An early draft of the continuous improvement processes are in place and there is evidence of plans to complete and authorise these.</t>
  </si>
  <si>
    <t xml:space="preserve">1. AMP, subsection 8.4.1
2. Emails from and to the EEA, ANA, Sapere Group, Utility Consulting etc. as discussed in user guidance
3.  Reports from PWC, Utility Consulting, Sapere Group, Deloittes
3. EEA conference attendance registers
4. Subscriptions to various publications. </t>
  </si>
  <si>
    <t xml:space="preserve">We recognise the need for knowledge acquisition but have not drafted plans for any process.   </t>
  </si>
  <si>
    <t>Single transformer at 15 MVA</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</si>
</sst>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 mmmm\ yyyy"/>
    <numFmt numFmtId="165" formatCode="\(#,##0\);\(#,##0\);\-"/>
    <numFmt numFmtId="166" formatCode="_([$-1409]d\ mmmm\ yyyy;_(@"/>
    <numFmt numFmtId="167" formatCode="_(* @_)"/>
    <numFmt numFmtId="168" formatCode="[$-1409]d\ mmm\ yy;@"/>
    <numFmt numFmtId="169" formatCode="#,##0;\(#,##0\);\-"/>
    <numFmt numFmtId="170" formatCode="#,##0\ ;\(#,##0\);\-"/>
    <numFmt numFmtId="171" formatCode="#,##0.00\ ;\(#,##0.00\);\-"/>
    <numFmt numFmtId="172" formatCode="#,##0%\ ;\(#,##0%\);\-"/>
    <numFmt numFmtId="173" formatCode="#,##0.0%\ ;\(#,##0.0%\);\-"/>
    <numFmt numFmtId="174" formatCode="#,##0.0\ ;\(#,##0.0\);\-"/>
    <numFmt numFmtId="175" formatCode="#,##0.00%\ ;\(#,##0.00%\);\-"/>
  </numFmts>
  <fonts count="66" x14ac:knownFonts="1">
    <font>
      <sz val="10"/>
      <color theme="1"/>
      <name val="Calibri"/>
      <family val="4"/>
      <scheme val="minor"/>
    </font>
    <font>
      <sz val="11"/>
      <color theme="1"/>
      <name val="Calibri"/>
      <family val="2"/>
      <scheme val="minor"/>
    </font>
    <font>
      <sz val="8"/>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2"/>
      <color indexed="8"/>
      <name val="Calibri"/>
      <family val="2"/>
    </font>
    <font>
      <b/>
      <sz val="18"/>
      <color indexed="8"/>
      <name val="Calibri"/>
      <family val="1"/>
    </font>
    <font>
      <b/>
      <sz val="16"/>
      <color indexed="8"/>
      <name val="Calibri"/>
      <family val="1"/>
    </font>
    <font>
      <sz val="10"/>
      <color indexed="30"/>
      <name val="Calibri"/>
      <family val="2"/>
    </font>
    <font>
      <sz val="8"/>
      <color indexed="8"/>
      <name val="Calibri"/>
      <family val="2"/>
    </font>
    <font>
      <sz val="10"/>
      <color indexed="8"/>
      <name val="Arial"/>
      <family val="1"/>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sz val="12"/>
      <name val="Calibri"/>
      <family val="2"/>
      <scheme val="minor"/>
    </font>
    <font>
      <b/>
      <sz val="11"/>
      <name val="Calibri"/>
      <family val="2"/>
      <scheme val="minor"/>
    </font>
    <font>
      <sz val="11"/>
      <name val="Calibri"/>
      <family val="2"/>
      <scheme val="minor"/>
    </font>
    <font>
      <sz val="12"/>
      <color theme="1"/>
      <name val="Calibri"/>
      <family val="2"/>
      <scheme val="minor"/>
    </font>
    <font>
      <i/>
      <sz val="12"/>
      <name val="Calibri"/>
      <family val="2"/>
      <scheme val="minor"/>
    </font>
    <font>
      <sz val="10"/>
      <color theme="1"/>
      <name val="Calibri"/>
      <family val="2"/>
      <scheme val="minor"/>
    </font>
    <font>
      <b/>
      <sz val="10"/>
      <color theme="1"/>
      <name val="Calibri"/>
      <family val="2"/>
      <scheme val="minor"/>
    </font>
    <font>
      <b/>
      <i/>
      <sz val="12"/>
      <color theme="1"/>
      <name val="Calibri"/>
      <family val="2"/>
    </font>
    <font>
      <sz val="12"/>
      <color rgb="FF0070C0"/>
      <name val="Calibri"/>
      <family val="2"/>
      <scheme val="minor"/>
    </font>
    <font>
      <b/>
      <sz val="16"/>
      <color rgb="FF0070C0"/>
      <name val="Calibri"/>
      <family val="2"/>
      <scheme val="minor"/>
    </font>
    <font>
      <b/>
      <sz val="10"/>
      <name val="Calibri"/>
      <family val="2"/>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Calibri"/>
      <family val="2"/>
    </font>
    <font>
      <b/>
      <sz val="12"/>
      <color theme="1"/>
      <name val="Calibri"/>
      <family val="1"/>
      <scheme val="major"/>
    </font>
    <font>
      <b/>
      <i/>
      <sz val="12"/>
      <color theme="1"/>
      <name val="Calibri"/>
      <family val="2"/>
      <scheme val="major"/>
    </font>
  </fonts>
  <fills count="3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8"/>
      </right>
      <top/>
      <bottom style="thin">
        <color indexed="8"/>
      </bottom>
      <diagonal/>
    </border>
    <border>
      <left style="thin">
        <color indexed="64"/>
      </left>
      <right style="thin">
        <color indexed="64"/>
      </right>
      <top/>
      <bottom/>
      <diagonal/>
    </border>
    <border>
      <left/>
      <right style="thin">
        <color indexed="64"/>
      </right>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0">
    <xf numFmtId="0" fontId="0" fillId="0" borderId="0">
      <alignment horizontal="right"/>
    </xf>
    <xf numFmtId="0" fontId="22" fillId="0" borderId="1">
      <alignment horizontal="center" vertical="center"/>
      <protection locked="0"/>
    </xf>
    <xf numFmtId="165" fontId="9" fillId="4" borderId="0" applyFont="0" applyBorder="0" applyAlignment="0" applyProtection="0"/>
    <xf numFmtId="0" fontId="9" fillId="4" borderId="0" applyFont="0" applyBorder="0" applyProtection="0">
      <alignment horizontal="right"/>
    </xf>
    <xf numFmtId="0" fontId="23" fillId="4" borderId="0" applyBorder="0"/>
    <xf numFmtId="0" fontId="22" fillId="5" borderId="1">
      <alignment horizontal="center"/>
    </xf>
    <xf numFmtId="0" fontId="24" fillId="0" borderId="1">
      <protection locked="0"/>
    </xf>
    <xf numFmtId="0" fontId="25" fillId="4" borderId="0" applyAlignment="0"/>
    <xf numFmtId="166" fontId="20" fillId="0" borderId="0" applyFont="0" applyFill="0" applyBorder="0" applyProtection="0">
      <protection locked="0"/>
    </xf>
    <xf numFmtId="168" fontId="20" fillId="0" borderId="0" applyFont="0" applyFill="0" applyBorder="0" applyAlignment="0" applyProtection="0">
      <alignment wrapText="1"/>
    </xf>
    <xf numFmtId="164" fontId="22" fillId="5" borderId="1">
      <alignment horizontal="center" vertical="center"/>
    </xf>
    <xf numFmtId="0" fontId="26" fillId="4" borderId="0" applyNumberFormat="0" applyBorder="0">
      <alignment horizontal="left"/>
    </xf>
    <xf numFmtId="0" fontId="27" fillId="5" borderId="3" applyBorder="0"/>
    <xf numFmtId="0" fontId="28" fillId="5" borderId="0" applyNumberFormat="0" applyBorder="0">
      <alignment horizontal="right"/>
    </xf>
    <xf numFmtId="0" fontId="12" fillId="5" borderId="0" applyFont="0" applyAlignment="0"/>
    <xf numFmtId="0" fontId="29" fillId="5" borderId="0" applyBorder="0">
      <alignment vertical="top" wrapText="1"/>
    </xf>
    <xf numFmtId="0" fontId="23" fillId="5" borderId="0" applyAlignment="0">
      <alignment horizontal="center"/>
    </xf>
    <xf numFmtId="0" fontId="30" fillId="0" borderId="0" applyNumberFormat="0" applyFill="0" applyAlignment="0" applyProtection="0"/>
    <xf numFmtId="0" fontId="31" fillId="4" borderId="0" applyBorder="0"/>
    <xf numFmtId="0" fontId="32" fillId="4" borderId="0" applyBorder="0"/>
    <xf numFmtId="0" fontId="33" fillId="4" borderId="0" applyBorder="0">
      <alignment horizontal="left"/>
    </xf>
    <xf numFmtId="0" fontId="33" fillId="4" borderId="0" applyBorder="0">
      <alignment horizontal="center" wrapText="1"/>
    </xf>
    <xf numFmtId="0" fontId="4" fillId="4" borderId="4" applyNumberFormat="0" applyFont="0" applyAlignment="0"/>
    <xf numFmtId="0" fontId="34" fillId="0" borderId="0" applyNumberFormat="0" applyFill="0" applyBorder="0" applyAlignment="0" applyProtection="0">
      <alignment vertical="top"/>
      <protection locked="0"/>
    </xf>
    <xf numFmtId="0" fontId="23" fillId="4" borderId="0" applyNumberFormat="0" applyBorder="0" applyProtection="0">
      <alignment horizontal="right"/>
    </xf>
    <xf numFmtId="0" fontId="23" fillId="4" borderId="8">
      <alignment horizontal="right"/>
    </xf>
    <xf numFmtId="0" fontId="33" fillId="4" borderId="1" applyAlignment="0">
      <alignment horizontal="center" vertical="center" wrapText="1"/>
    </xf>
    <xf numFmtId="0" fontId="25" fillId="4" borderId="1" applyAlignment="0">
      <alignment horizontal="center" vertical="top" wrapText="1"/>
    </xf>
    <xf numFmtId="0" fontId="25" fillId="4" borderId="1" applyAlignment="0" applyProtection="0">
      <alignment vertical="top" wrapText="1"/>
    </xf>
    <xf numFmtId="0" fontId="25" fillId="4" borderId="0" applyBorder="0">
      <alignment horizontal="left"/>
    </xf>
    <xf numFmtId="167" fontId="20" fillId="0" borderId="0" applyFont="0" applyFill="0" applyBorder="0">
      <alignment horizontal="left"/>
      <protection locked="0"/>
    </xf>
    <xf numFmtId="0" fontId="23" fillId="4" borderId="0" applyBorder="0">
      <alignment horizontal="center" wrapText="1"/>
    </xf>
    <xf numFmtId="43" fontId="21" fillId="0" borderId="0" applyFont="0" applyFill="0" applyBorder="0" applyAlignment="0" applyProtection="0"/>
    <xf numFmtId="41" fontId="21" fillId="0" borderId="0" applyFont="0" applyFill="0" applyBorder="0" applyAlignment="0" applyProtection="0"/>
    <xf numFmtId="44" fontId="21" fillId="0" borderId="0" applyFont="0" applyFill="0" applyBorder="0" applyAlignment="0" applyProtection="0"/>
    <xf numFmtId="42" fontId="21" fillId="0" borderId="0" applyFont="0" applyFill="0" applyBorder="0" applyAlignment="0" applyProtection="0"/>
    <xf numFmtId="9" fontId="21" fillId="0" borderId="0" applyFont="0" applyFill="0" applyBorder="0" applyAlignment="0" applyProtection="0"/>
    <xf numFmtId="0" fontId="47" fillId="0" borderId="0" applyNumberFormat="0" applyFill="0" applyBorder="0" applyAlignment="0" applyProtection="0"/>
    <xf numFmtId="0" fontId="48" fillId="0" borderId="29" applyNumberFormat="0" applyFill="0" applyAlignment="0" applyProtection="0"/>
    <xf numFmtId="0" fontId="49" fillId="0" borderId="30" applyNumberFormat="0" applyFill="0" applyAlignment="0" applyProtection="0"/>
    <xf numFmtId="0" fontId="50" fillId="0" borderId="31"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32" applyNumberFormat="0" applyAlignment="0" applyProtection="0"/>
    <xf numFmtId="0" fontId="55" fillId="10" borderId="33" applyNumberFormat="0" applyAlignment="0" applyProtection="0"/>
    <xf numFmtId="0" fontId="56" fillId="10" borderId="32" applyNumberFormat="0" applyAlignment="0" applyProtection="0"/>
    <xf numFmtId="0" fontId="57" fillId="0" borderId="34" applyNumberFormat="0" applyFill="0" applyAlignment="0" applyProtection="0"/>
    <xf numFmtId="0" fontId="58" fillId="11" borderId="35" applyNumberFormat="0" applyAlignment="0" applyProtection="0"/>
    <xf numFmtId="0" fontId="59" fillId="0" borderId="0" applyNumberFormat="0" applyFill="0" applyBorder="0" applyAlignment="0" applyProtection="0"/>
    <xf numFmtId="0" fontId="21" fillId="12" borderId="36" applyNumberFormat="0" applyFont="0" applyAlignment="0" applyProtection="0"/>
    <xf numFmtId="0" fontId="60" fillId="0" borderId="0" applyNumberFormat="0" applyFill="0" applyBorder="0" applyAlignment="0" applyProtection="0"/>
    <xf numFmtId="0" fontId="61" fillId="0" borderId="37"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64" fillId="0" borderId="0" applyNumberFormat="0" applyFill="0" applyAlignment="0"/>
    <xf numFmtId="0" fontId="64" fillId="0" borderId="0" applyNumberFormat="0" applyFill="0" applyAlignment="0"/>
  </cellStyleXfs>
  <cellXfs count="326">
    <xf numFmtId="0" fontId="0" fillId="0" borderId="0" xfId="0">
      <alignment horizontal="right"/>
    </xf>
    <xf numFmtId="0" fontId="0" fillId="0" borderId="0" xfId="0" applyFill="1">
      <alignment horizontal="right"/>
    </xf>
    <xf numFmtId="0" fontId="3" fillId="0" borderId="0" xfId="0" applyFont="1">
      <alignment horizontal="right"/>
    </xf>
    <xf numFmtId="0" fontId="3" fillId="0" borderId="0" xfId="0" applyFont="1" applyAlignment="1"/>
    <xf numFmtId="0" fontId="0" fillId="0" borderId="0" xfId="0">
      <alignment horizontal="right"/>
    </xf>
    <xf numFmtId="0" fontId="0" fillId="0" borderId="0" xfId="0" applyAlignment="1"/>
    <xf numFmtId="0" fontId="0" fillId="0" borderId="0" xfId="0" applyAlignment="1">
      <alignment wrapText="1"/>
    </xf>
    <xf numFmtId="0" fontId="0" fillId="0" borderId="0" xfId="0">
      <alignment horizontal="right"/>
    </xf>
    <xf numFmtId="0" fontId="0" fillId="0" borderId="0" xfId="0" applyBorder="1">
      <alignment horizontal="right"/>
    </xf>
    <xf numFmtId="0" fontId="0" fillId="0" borderId="0" xfId="0" applyBorder="1">
      <alignment horizontal="right"/>
    </xf>
    <xf numFmtId="0" fontId="0" fillId="0" borderId="0" xfId="0">
      <alignment horizontal="right"/>
    </xf>
    <xf numFmtId="0" fontId="0" fillId="0" borderId="0" xfId="0">
      <alignment horizontal="right"/>
    </xf>
    <xf numFmtId="0" fontId="0" fillId="0" borderId="0" xfId="0" applyAlignment="1"/>
    <xf numFmtId="0" fontId="0" fillId="0" borderId="0" xfId="0" applyAlignment="1">
      <alignment vertical="center"/>
    </xf>
    <xf numFmtId="0" fontId="19" fillId="0" borderId="0" xfId="0" applyFont="1" applyAlignment="1"/>
    <xf numFmtId="0" fontId="0" fillId="0" borderId="0" xfId="0">
      <alignment horizontal="right"/>
    </xf>
    <xf numFmtId="0" fontId="0" fillId="0" borderId="0" xfId="0">
      <alignment horizontal="right"/>
    </xf>
    <xf numFmtId="0" fontId="0" fillId="0" borderId="0" xfId="0">
      <alignment horizontal="right"/>
    </xf>
    <xf numFmtId="0" fontId="0" fillId="0" borderId="0" xfId="0" applyBorder="1" applyAlignment="1"/>
    <xf numFmtId="0" fontId="0" fillId="0" borderId="0" xfId="0" applyAlignment="1"/>
    <xf numFmtId="0" fontId="0" fillId="0" borderId="0" xfId="0" applyAlignment="1"/>
    <xf numFmtId="0" fontId="25" fillId="4" borderId="8" xfId="7" applyBorder="1"/>
    <xf numFmtId="0" fontId="25" fillId="4" borderId="8" xfId="7" applyBorder="1" applyAlignment="1"/>
    <xf numFmtId="0" fontId="23" fillId="4" borderId="19" xfId="25" applyBorder="1">
      <alignment horizontal="right"/>
    </xf>
    <xf numFmtId="0" fontId="25" fillId="4" borderId="5" xfId="7" applyBorder="1"/>
    <xf numFmtId="0" fontId="25" fillId="4" borderId="16" xfId="7" applyBorder="1"/>
    <xf numFmtId="0" fontId="6" fillId="5" borderId="8" xfId="14" applyFont="1" applyBorder="1"/>
    <xf numFmtId="0" fontId="25" fillId="4" borderId="0" xfId="7" applyBorder="1" applyAlignment="1">
      <alignment horizontal="left" indent="2"/>
    </xf>
    <xf numFmtId="0" fontId="25" fillId="4" borderId="0" xfId="7" applyBorder="1" applyAlignment="1">
      <alignment horizontal="center" wrapText="1"/>
    </xf>
    <xf numFmtId="0" fontId="11" fillId="5" borderId="0" xfId="14" applyFont="1" applyBorder="1" applyAlignment="1"/>
    <xf numFmtId="0" fontId="25" fillId="4" borderId="8" xfId="7" applyBorder="1" applyAlignment="1">
      <alignment vertical="center"/>
    </xf>
    <xf numFmtId="0" fontId="6" fillId="5" borderId="12" xfId="14" applyFont="1" applyBorder="1"/>
    <xf numFmtId="0" fontId="6" fillId="5" borderId="13" xfId="14" applyFont="1" applyBorder="1"/>
    <xf numFmtId="0" fontId="6" fillId="5" borderId="14" xfId="14" applyFont="1" applyBorder="1"/>
    <xf numFmtId="0" fontId="6" fillId="5" borderId="3" xfId="14" applyFont="1" applyBorder="1"/>
    <xf numFmtId="0" fontId="23" fillId="4" borderId="0" xfId="31" applyBorder="1">
      <alignment horizontal="center" wrapText="1"/>
    </xf>
    <xf numFmtId="0" fontId="10" fillId="5" borderId="0" xfId="14" applyFont="1" applyBorder="1" applyAlignment="1">
      <alignment horizontal="left" indent="2"/>
    </xf>
    <xf numFmtId="0" fontId="25" fillId="4" borderId="0" xfId="7" applyBorder="1" applyAlignment="1">
      <alignment horizontal="left" indent="3"/>
    </xf>
    <xf numFmtId="0" fontId="23" fillId="4" borderId="8" xfId="31" applyBorder="1">
      <alignment horizontal="center" wrapText="1"/>
    </xf>
    <xf numFmtId="0" fontId="23" fillId="5" borderId="3" xfId="16" applyBorder="1" applyAlignment="1">
      <alignment horizontal="left"/>
    </xf>
    <xf numFmtId="0" fontId="25" fillId="4" borderId="15" xfId="7" applyBorder="1"/>
    <xf numFmtId="0" fontId="29" fillId="5" borderId="13" xfId="15" applyBorder="1">
      <alignment vertical="top" wrapText="1"/>
    </xf>
    <xf numFmtId="0" fontId="29" fillId="5" borderId="0" xfId="15" applyBorder="1" applyAlignment="1">
      <alignment vertical="top" wrapText="1"/>
    </xf>
    <xf numFmtId="0" fontId="6" fillId="5" borderId="0" xfId="14" applyFont="1" applyBorder="1" applyAlignment="1"/>
    <xf numFmtId="0" fontId="23" fillId="4" borderId="7" xfId="25" applyBorder="1">
      <alignment horizontal="right"/>
    </xf>
    <xf numFmtId="0" fontId="28" fillId="5" borderId="0" xfId="13" applyBorder="1">
      <alignment horizontal="right"/>
    </xf>
    <xf numFmtId="0" fontId="29" fillId="5" borderId="8" xfId="15" applyBorder="1" applyAlignment="1">
      <alignment vertical="top" wrapText="1"/>
    </xf>
    <xf numFmtId="0" fontId="23" fillId="4" borderId="0" xfId="25" applyBorder="1">
      <alignment horizontal="right"/>
    </xf>
    <xf numFmtId="0" fontId="23" fillId="4" borderId="7" xfId="25" applyBorder="1" applyAlignment="1">
      <alignment horizontal="right" vertical="center"/>
    </xf>
    <xf numFmtId="166" fontId="18" fillId="2" borderId="2" xfId="8" applyFont="1" applyFill="1" applyBorder="1">
      <protection locked="0"/>
    </xf>
    <xf numFmtId="0" fontId="6" fillId="5" borderId="0" xfId="14" applyFont="1" applyBorder="1"/>
    <xf numFmtId="0" fontId="23" fillId="5" borderId="0" xfId="16" applyBorder="1" applyAlignment="1"/>
    <xf numFmtId="168" fontId="35" fillId="3" borderId="0" xfId="9" applyFont="1" applyFill="1" applyBorder="1" applyAlignment="1">
      <alignment horizontal="center" wrapText="1"/>
    </xf>
    <xf numFmtId="0" fontId="0" fillId="0" borderId="0" xfId="0">
      <alignment horizontal="right"/>
    </xf>
    <xf numFmtId="0" fontId="6" fillId="5" borderId="0" xfId="14" applyFont="1" applyBorder="1"/>
    <xf numFmtId="0" fontId="27" fillId="5" borderId="0" xfId="12" applyBorder="1"/>
    <xf numFmtId="0" fontId="23" fillId="4" borderId="5" xfId="25" applyBorder="1">
      <alignment horizontal="right"/>
    </xf>
    <xf numFmtId="0" fontId="23" fillId="4" borderId="0" xfId="25" applyBorder="1" applyAlignment="1">
      <alignment horizontal="right" vertical="center"/>
    </xf>
    <xf numFmtId="0" fontId="23" fillId="5" borderId="0" xfId="16" applyBorder="1" applyAlignment="1"/>
    <xf numFmtId="0" fontId="25" fillId="0" borderId="0" xfId="7" applyFill="1" applyBorder="1"/>
    <xf numFmtId="0" fontId="0" fillId="0" borderId="0" xfId="0" applyFill="1" applyBorder="1">
      <alignment horizontal="right"/>
    </xf>
    <xf numFmtId="0" fontId="0" fillId="0" borderId="0" xfId="0" applyBorder="1">
      <alignment horizontal="right"/>
    </xf>
    <xf numFmtId="0" fontId="23" fillId="4" borderId="7" xfId="25" applyBorder="1">
      <alignment horizontal="right"/>
    </xf>
    <xf numFmtId="0" fontId="33" fillId="4" borderId="0" xfId="7" applyFont="1" applyBorder="1" applyAlignment="1">
      <alignment horizontal="left"/>
    </xf>
    <xf numFmtId="0" fontId="33" fillId="4" borderId="0" xfId="29" applyFont="1" applyBorder="1">
      <alignment horizontal="left"/>
    </xf>
    <xf numFmtId="0" fontId="0" fillId="0" borderId="0" xfId="0">
      <alignment horizontal="right"/>
    </xf>
    <xf numFmtId="0" fontId="33" fillId="4" borderId="0" xfId="7" applyFont="1" applyBorder="1" applyAlignment="1">
      <alignment horizontal="right"/>
    </xf>
    <xf numFmtId="0" fontId="0" fillId="0" borderId="0" xfId="0">
      <alignment horizontal="right"/>
    </xf>
    <xf numFmtId="0" fontId="22" fillId="5" borderId="1" xfId="5" applyBorder="1">
      <alignment horizontal="center"/>
    </xf>
    <xf numFmtId="164" fontId="22" fillId="5" borderId="1" xfId="10" applyBorder="1">
      <alignment horizontal="center" vertical="center"/>
    </xf>
    <xf numFmtId="0" fontId="0" fillId="0" borderId="0" xfId="0">
      <alignment horizontal="right"/>
    </xf>
    <xf numFmtId="0" fontId="25" fillId="4" borderId="0" xfId="7" applyBorder="1"/>
    <xf numFmtId="0" fontId="6" fillId="5" borderId="0" xfId="14" applyFont="1" applyBorder="1"/>
    <xf numFmtId="0" fontId="27" fillId="5" borderId="0" xfId="12" applyBorder="1"/>
    <xf numFmtId="0" fontId="25" fillId="4" borderId="0" xfId="7" applyBorder="1" applyAlignment="1"/>
    <xf numFmtId="0" fontId="0" fillId="0" borderId="0" xfId="0">
      <alignment horizontal="right"/>
    </xf>
    <xf numFmtId="0" fontId="0" fillId="0" borderId="0" xfId="0">
      <alignment horizontal="right"/>
    </xf>
    <xf numFmtId="0" fontId="0" fillId="0" borderId="0" xfId="0">
      <alignment horizontal="right"/>
    </xf>
    <xf numFmtId="0" fontId="0" fillId="0" borderId="0" xfId="0">
      <alignment horizontal="right"/>
    </xf>
    <xf numFmtId="0" fontId="25" fillId="4" borderId="0" xfId="7" applyBorder="1"/>
    <xf numFmtId="0" fontId="6" fillId="5" borderId="0" xfId="14" applyFont="1" applyBorder="1"/>
    <xf numFmtId="0" fontId="27" fillId="5" borderId="3" xfId="12" applyBorder="1"/>
    <xf numFmtId="0" fontId="25" fillId="4" borderId="0" xfId="7" applyBorder="1" applyAlignment="1"/>
    <xf numFmtId="0" fontId="25" fillId="4" borderId="0" xfId="29" applyBorder="1">
      <alignment horizontal="left"/>
    </xf>
    <xf numFmtId="0" fontId="29" fillId="5" borderId="0" xfId="15" applyBorder="1" applyAlignment="1">
      <alignment vertical="top"/>
    </xf>
    <xf numFmtId="0" fontId="0" fillId="0" borderId="0" xfId="0">
      <alignment horizontal="right"/>
    </xf>
    <xf numFmtId="0" fontId="6" fillId="5" borderId="0" xfId="14" applyFont="1" applyBorder="1"/>
    <xf numFmtId="0" fontId="0" fillId="0" borderId="0" xfId="0">
      <alignment horizontal="right"/>
    </xf>
    <xf numFmtId="0" fontId="27" fillId="5" borderId="3" xfId="12" applyBorder="1"/>
    <xf numFmtId="0" fontId="27" fillId="5" borderId="0" xfId="12" applyBorder="1"/>
    <xf numFmtId="0" fontId="27" fillId="5" borderId="3" xfId="12" applyBorder="1" applyAlignment="1">
      <alignment horizontal="left" indent="1"/>
    </xf>
    <xf numFmtId="0" fontId="6" fillId="5" borderId="0" xfId="14" applyFont="1" applyBorder="1"/>
    <xf numFmtId="0" fontId="27" fillId="5" borderId="3" xfId="12" applyBorder="1" applyAlignment="1">
      <alignment horizontal="left" indent="1"/>
    </xf>
    <xf numFmtId="0" fontId="6" fillId="5" borderId="0" xfId="14" applyFont="1" applyBorder="1"/>
    <xf numFmtId="0" fontId="29" fillId="5" borderId="3" xfId="15" applyBorder="1" applyAlignment="1">
      <alignment vertical="top" wrapText="1"/>
    </xf>
    <xf numFmtId="0" fontId="6" fillId="0" borderId="0" xfId="14" applyFont="1" applyFill="1" applyBorder="1"/>
    <xf numFmtId="0" fontId="29" fillId="0" borderId="0" xfId="15" applyFill="1" applyBorder="1" applyAlignment="1">
      <alignment vertical="top" wrapText="1"/>
    </xf>
    <xf numFmtId="0" fontId="36" fillId="4" borderId="1" xfId="28" applyFont="1" applyBorder="1" applyAlignment="1">
      <alignment vertical="top" wrapText="1"/>
    </xf>
    <xf numFmtId="0" fontId="37" fillId="4" borderId="1" xfId="26" applyFont="1" applyBorder="1">
      <alignment horizontal="center" vertical="center" wrapText="1"/>
    </xf>
    <xf numFmtId="0" fontId="38" fillId="4" borderId="8" xfId="7" applyFont="1" applyBorder="1"/>
    <xf numFmtId="0" fontId="38" fillId="0" borderId="0" xfId="7" applyFont="1" applyFill="1" applyBorder="1"/>
    <xf numFmtId="0" fontId="37" fillId="0" borderId="0" xfId="26" applyFont="1" applyFill="1" applyBorder="1">
      <alignment horizontal="center" vertical="center" wrapText="1"/>
    </xf>
    <xf numFmtId="0" fontId="36" fillId="4" borderId="8" xfId="7" applyFont="1" applyBorder="1"/>
    <xf numFmtId="0" fontId="36" fillId="0" borderId="0" xfId="7" applyFont="1" applyFill="1" applyBorder="1"/>
    <xf numFmtId="0" fontId="36" fillId="4" borderId="1" xfId="27" applyFont="1" applyBorder="1" applyAlignment="1">
      <alignment horizontal="center" vertical="top" wrapText="1"/>
    </xf>
    <xf numFmtId="0" fontId="39" fillId="0" borderId="0" xfId="0" applyFont="1" applyBorder="1">
      <alignment horizontal="right"/>
    </xf>
    <xf numFmtId="0" fontId="36" fillId="4" borderId="16" xfId="7" applyFont="1" applyBorder="1"/>
    <xf numFmtId="0" fontId="23" fillId="4" borderId="0" xfId="11" applyFont="1" applyBorder="1">
      <alignment horizontal="left"/>
    </xf>
    <xf numFmtId="0" fontId="36" fillId="4" borderId="0" xfId="7" applyFont="1" applyBorder="1"/>
    <xf numFmtId="0" fontId="36" fillId="4" borderId="0" xfId="7" applyFont="1" applyBorder="1" applyAlignment="1"/>
    <xf numFmtId="0" fontId="31" fillId="4" borderId="0" xfId="18" applyFont="1" applyBorder="1" applyAlignment="1">
      <alignment horizontal="left" indent="1"/>
    </xf>
    <xf numFmtId="0" fontId="6" fillId="5" borderId="0" xfId="14" applyFont="1" applyBorder="1"/>
    <xf numFmtId="0" fontId="27" fillId="5" borderId="3" xfId="12" applyBorder="1" applyAlignment="1">
      <alignment horizontal="left" indent="1"/>
    </xf>
    <xf numFmtId="0" fontId="37" fillId="4" borderId="1" xfId="26" applyFont="1" applyBorder="1">
      <alignment horizontal="center" vertical="center" wrapText="1"/>
    </xf>
    <xf numFmtId="0" fontId="36" fillId="4" borderId="0" xfId="7" applyFont="1" applyBorder="1" applyAlignment="1">
      <alignment vertical="center"/>
    </xf>
    <xf numFmtId="0" fontId="32" fillId="4" borderId="0" xfId="18" applyFont="1" applyBorder="1" applyAlignment="1">
      <alignment horizontal="left" indent="1"/>
    </xf>
    <xf numFmtId="0" fontId="40" fillId="4" borderId="0" xfId="25" applyFont="1" applyBorder="1">
      <alignment horizontal="right"/>
    </xf>
    <xf numFmtId="0" fontId="40" fillId="4" borderId="0" xfId="25" applyFont="1" applyBorder="1" applyAlignment="1">
      <alignment horizontal="right" vertical="center"/>
    </xf>
    <xf numFmtId="0" fontId="32" fillId="4" borderId="0" xfId="19" applyFont="1" applyBorder="1"/>
    <xf numFmtId="0" fontId="33" fillId="4" borderId="0" xfId="19" applyFont="1" applyBorder="1"/>
    <xf numFmtId="0" fontId="33" fillId="4" borderId="0" xfId="20" applyFont="1" applyBorder="1">
      <alignment horizontal="left"/>
    </xf>
    <xf numFmtId="0" fontId="25" fillId="4" borderId="0" xfId="7" applyFont="1" applyBorder="1" applyAlignment="1"/>
    <xf numFmtId="0" fontId="25" fillId="4" borderId="0" xfId="29" applyFont="1" applyBorder="1">
      <alignment horizontal="left"/>
    </xf>
    <xf numFmtId="0" fontId="25" fillId="4" borderId="0" xfId="7" applyFont="1" applyBorder="1" applyAlignment="1">
      <alignment horizontal="center"/>
    </xf>
    <xf numFmtId="0" fontId="23" fillId="4" borderId="0" xfId="24" applyFont="1" applyBorder="1">
      <alignment horizontal="right"/>
    </xf>
    <xf numFmtId="0" fontId="25" fillId="4" borderId="0" xfId="7" applyFont="1" applyBorder="1"/>
    <xf numFmtId="0" fontId="25" fillId="4" borderId="0" xfId="7" applyFont="1" applyBorder="1" applyAlignment="1">
      <alignment horizontal="left"/>
    </xf>
    <xf numFmtId="0" fontId="25" fillId="4" borderId="0" xfId="7" applyFont="1" applyBorder="1" applyAlignment="1">
      <alignment wrapText="1"/>
    </xf>
    <xf numFmtId="0" fontId="25" fillId="4" borderId="0" xfId="7" applyFont="1" applyBorder="1" applyAlignment="1">
      <alignment horizontal="left" indent="1"/>
    </xf>
    <xf numFmtId="0" fontId="25" fillId="4" borderId="5" xfId="7" applyFont="1" applyBorder="1"/>
    <xf numFmtId="0" fontId="29" fillId="5" borderId="8" xfId="15" applyFont="1" applyBorder="1" applyAlignment="1">
      <alignment vertical="top" wrapText="1"/>
    </xf>
    <xf numFmtId="0" fontId="0" fillId="0" borderId="0" xfId="0" applyFont="1">
      <alignment horizontal="right"/>
    </xf>
    <xf numFmtId="0" fontId="25" fillId="4" borderId="0" xfId="7" quotePrefix="1" applyFont="1" applyBorder="1"/>
    <xf numFmtId="0" fontId="23" fillId="4" borderId="0" xfId="4" applyFont="1" applyBorder="1"/>
    <xf numFmtId="0" fontId="33" fillId="4" borderId="0" xfId="21" applyFont="1" applyBorder="1">
      <alignment horizontal="center" wrapText="1"/>
    </xf>
    <xf numFmtId="0" fontId="25" fillId="4" borderId="0" xfId="7" applyFont="1" applyBorder="1" applyAlignment="1">
      <alignment vertical="top" wrapText="1"/>
    </xf>
    <xf numFmtId="0" fontId="0" fillId="0" borderId="0" xfId="0" applyFont="1" applyAlignment="1"/>
    <xf numFmtId="0" fontId="25" fillId="4" borderId="0" xfId="29" applyFont="1" applyBorder="1" applyAlignment="1"/>
    <xf numFmtId="169" fontId="25" fillId="4" borderId="0" xfId="7" applyNumberFormat="1" applyFont="1" applyBorder="1"/>
    <xf numFmtId="0" fontId="33" fillId="4" borderId="0" xfId="20" applyFont="1" applyBorder="1" applyAlignment="1"/>
    <xf numFmtId="169" fontId="25" fillId="4" borderId="0" xfId="7" applyNumberFormat="1" applyFont="1" applyBorder="1" applyAlignment="1"/>
    <xf numFmtId="0" fontId="23" fillId="4" borderId="0" xfId="25" applyFont="1" applyBorder="1">
      <alignment horizontal="right"/>
    </xf>
    <xf numFmtId="0" fontId="25" fillId="4" borderId="0" xfId="7" applyFont="1" applyBorder="1" applyAlignment="1">
      <alignment vertical="top"/>
    </xf>
    <xf numFmtId="0" fontId="33" fillId="4" borderId="0" xfId="18" applyFont="1" applyBorder="1" applyAlignment="1">
      <alignment horizontal="left" indent="1"/>
    </xf>
    <xf numFmtId="0" fontId="23" fillId="4" borderId="5" xfId="25" applyFont="1" applyBorder="1">
      <alignment horizontal="right"/>
    </xf>
    <xf numFmtId="0" fontId="23" fillId="4" borderId="0" xfId="31" applyFont="1" applyBorder="1">
      <alignment horizontal="center" wrapText="1"/>
    </xf>
    <xf numFmtId="168" fontId="42" fillId="3" borderId="0" xfId="9" applyFont="1" applyFill="1" applyBorder="1" applyAlignment="1">
      <alignment horizontal="center" wrapText="1"/>
    </xf>
    <xf numFmtId="0" fontId="33" fillId="4" borderId="0" xfId="21" applyFont="1" applyBorder="1" applyAlignment="1">
      <alignment horizontal="left"/>
    </xf>
    <xf numFmtId="0" fontId="33" fillId="4" borderId="0" xfId="21" applyFont="1" applyBorder="1" applyAlignment="1">
      <alignment horizontal="right"/>
    </xf>
    <xf numFmtId="0" fontId="4" fillId="4" borderId="0" xfId="22" applyFont="1" applyBorder="1" applyAlignment="1">
      <alignment horizontal="right"/>
    </xf>
    <xf numFmtId="0" fontId="25" fillId="4" borderId="0" xfId="29" applyFont="1" applyBorder="1" applyAlignment="1">
      <alignment horizontal="left"/>
    </xf>
    <xf numFmtId="0" fontId="33" fillId="4" borderId="0" xfId="21" applyFont="1" applyBorder="1" applyAlignment="1">
      <alignment horizontal="right" vertical="center"/>
    </xf>
    <xf numFmtId="0" fontId="33" fillId="4" borderId="0" xfId="21" quotePrefix="1" applyFont="1" applyBorder="1" applyAlignment="1">
      <alignment horizontal="left" vertical="center"/>
    </xf>
    <xf numFmtId="0" fontId="33" fillId="4" borderId="0" xfId="21" quotePrefix="1" applyFont="1" applyBorder="1" applyAlignment="1">
      <alignment horizontal="right"/>
    </xf>
    <xf numFmtId="168" fontId="33" fillId="4" borderId="0" xfId="9" applyFont="1" applyFill="1" applyBorder="1" applyAlignment="1">
      <alignment horizontal="center" wrapText="1"/>
    </xf>
    <xf numFmtId="0" fontId="33" fillId="4" borderId="0" xfId="21" applyFont="1" applyBorder="1" applyAlignment="1">
      <alignment horizontal="left" vertical="center"/>
    </xf>
    <xf numFmtId="0" fontId="33" fillId="4" borderId="0" xfId="21" applyFont="1" applyBorder="1" applyAlignment="1">
      <alignment horizontal="center" vertical="center" wrapText="1"/>
    </xf>
    <xf numFmtId="0" fontId="25" fillId="4" borderId="8" xfId="7" applyFont="1" applyBorder="1"/>
    <xf numFmtId="0" fontId="25" fillId="4" borderId="0" xfId="7" applyFont="1" applyBorder="1" applyAlignment="1">
      <alignment horizontal="left" wrapText="1" indent="1"/>
    </xf>
    <xf numFmtId="6" fontId="33" fillId="4" borderId="0" xfId="7" quotePrefix="1" applyNumberFormat="1" applyFont="1" applyBorder="1" applyAlignment="1">
      <alignment horizontal="left"/>
    </xf>
    <xf numFmtId="0" fontId="25" fillId="4" borderId="16" xfId="7" applyFont="1" applyBorder="1"/>
    <xf numFmtId="0" fontId="23" fillId="4" borderId="0" xfId="25" applyFont="1" applyBorder="1" applyAlignment="1">
      <alignment horizontal="right" vertical="center"/>
    </xf>
    <xf numFmtId="0" fontId="33" fillId="4" borderId="0" xfId="20" applyFont="1" applyBorder="1" applyAlignment="1">
      <alignment vertical="center"/>
    </xf>
    <xf numFmtId="0" fontId="33" fillId="4" borderId="0" xfId="20" applyFont="1" applyBorder="1" applyAlignment="1">
      <alignment horizontal="left" vertical="center"/>
    </xf>
    <xf numFmtId="0" fontId="25" fillId="4" borderId="0" xfId="7" applyFont="1" applyBorder="1" applyAlignment="1">
      <alignment horizontal="center"/>
    </xf>
    <xf numFmtId="0" fontId="33" fillId="4" borderId="0" xfId="21" applyFont="1" applyBorder="1" applyAlignment="1">
      <alignment horizontal="center" wrapText="1"/>
    </xf>
    <xf numFmtId="0" fontId="23" fillId="4" borderId="13" xfId="31" applyFont="1" applyBorder="1" applyAlignment="1">
      <alignment horizontal="center" wrapText="1"/>
    </xf>
    <xf numFmtId="0" fontId="23" fillId="4" borderId="0" xfId="4" applyFont="1" applyBorder="1" applyAlignment="1">
      <alignment horizontal="left"/>
    </xf>
    <xf numFmtId="0" fontId="29" fillId="5" borderId="0" xfId="15" applyFont="1" applyBorder="1" applyAlignment="1">
      <alignment vertical="top" wrapText="1"/>
    </xf>
    <xf numFmtId="0" fontId="0" fillId="0" borderId="0" xfId="0" applyFont="1" applyAlignment="1"/>
    <xf numFmtId="0" fontId="25" fillId="4" borderId="0" xfId="7" applyBorder="1"/>
    <xf numFmtId="0" fontId="6" fillId="5" borderId="0" xfId="14" applyFont="1" applyBorder="1"/>
    <xf numFmtId="0" fontId="27" fillId="5" borderId="3" xfId="12" applyBorder="1" applyAlignment="1">
      <alignment horizontal="left" indent="1"/>
    </xf>
    <xf numFmtId="0" fontId="25" fillId="4" borderId="0" xfId="7" applyBorder="1" applyAlignment="1"/>
    <xf numFmtId="0" fontId="25" fillId="4" borderId="0" xfId="29" applyFont="1" applyBorder="1">
      <alignment horizontal="left"/>
    </xf>
    <xf numFmtId="0" fontId="23" fillId="4" borderId="0" xfId="31" applyFont="1" applyBorder="1" applyAlignment="1">
      <alignment horizontal="center" wrapText="1"/>
    </xf>
    <xf numFmtId="0" fontId="33" fillId="4" borderId="0" xfId="19" applyFont="1" applyBorder="1"/>
    <xf numFmtId="0" fontId="33" fillId="4" borderId="0" xfId="21" applyFont="1" applyBorder="1" applyAlignment="1">
      <alignment horizontal="center" vertical="center" wrapText="1"/>
    </xf>
    <xf numFmtId="0" fontId="33" fillId="4" borderId="0" xfId="21" applyFont="1" applyBorder="1">
      <alignment horizontal="center" wrapText="1"/>
    </xf>
    <xf numFmtId="168" fontId="33" fillId="4" borderId="0" xfId="9" applyFont="1" applyFill="1" applyBorder="1" applyAlignment="1">
      <alignment horizontal="center" vertical="top" wrapText="1"/>
    </xf>
    <xf numFmtId="0" fontId="33" fillId="4" borderId="0" xfId="21" applyFont="1" applyBorder="1" applyAlignment="1">
      <alignment horizontal="center" wrapText="1"/>
    </xf>
    <xf numFmtId="0" fontId="24" fillId="0" borderId="1" xfId="6" applyNumberFormat="1">
      <protection locked="0"/>
    </xf>
    <xf numFmtId="0" fontId="23" fillId="4" borderId="0" xfId="31" applyFont="1" applyBorder="1" applyAlignment="1">
      <alignment horizontal="center" wrapText="1"/>
    </xf>
    <xf numFmtId="0" fontId="23" fillId="4" borderId="0" xfId="31" applyFont="1" applyBorder="1" applyAlignment="1">
      <alignment wrapText="1"/>
    </xf>
    <xf numFmtId="0" fontId="6" fillId="5" borderId="12" xfId="14" applyFont="1" applyBorder="1" applyAlignment="1"/>
    <xf numFmtId="0" fontId="6" fillId="5" borderId="3" xfId="14" applyFont="1" applyBorder="1" applyAlignment="1"/>
    <xf numFmtId="0" fontId="23" fillId="5" borderId="3" xfId="16" applyBorder="1" applyAlignment="1"/>
    <xf numFmtId="0" fontId="23" fillId="4" borderId="7" xfId="25" applyBorder="1" applyAlignment="1"/>
    <xf numFmtId="0" fontId="23" fillId="4" borderId="19" xfId="25" applyBorder="1" applyAlignment="1"/>
    <xf numFmtId="0" fontId="24" fillId="0" borderId="1" xfId="6">
      <protection locked="0"/>
    </xf>
    <xf numFmtId="0" fontId="25" fillId="4" borderId="0" xfId="29" applyFont="1" applyBorder="1" applyAlignment="1">
      <alignment horizontal="left" indent="2"/>
    </xf>
    <xf numFmtId="0" fontId="25" fillId="4" borderId="0" xfId="29" applyFont="1" applyBorder="1" applyAlignment="1">
      <alignment horizontal="right"/>
    </xf>
    <xf numFmtId="170" fontId="24" fillId="0" borderId="1" xfId="6" applyNumberFormat="1">
      <protection locked="0"/>
    </xf>
    <xf numFmtId="170" fontId="4" fillId="4" borderId="4" xfId="22" applyNumberFormat="1" applyFont="1" applyBorder="1" applyAlignment="1">
      <alignment horizontal="right"/>
    </xf>
    <xf numFmtId="170" fontId="4" fillId="4" borderId="20" xfId="22" applyNumberFormat="1" applyFont="1" applyBorder="1" applyAlignment="1">
      <alignment horizontal="right"/>
    </xf>
    <xf numFmtId="170" fontId="25" fillId="4" borderId="1" xfId="3" applyNumberFormat="1" applyFont="1" applyBorder="1" applyProtection="1">
      <alignment horizontal="right"/>
    </xf>
    <xf numFmtId="170" fontId="25" fillId="4" borderId="21" xfId="3" applyNumberFormat="1" applyFont="1" applyBorder="1" applyAlignment="1" applyProtection="1">
      <alignment horizontal="right"/>
    </xf>
    <xf numFmtId="170" fontId="25" fillId="4" borderId="22" xfId="3" applyNumberFormat="1" applyFont="1" applyBorder="1" applyAlignment="1" applyProtection="1">
      <alignment horizontal="right"/>
    </xf>
    <xf numFmtId="170" fontId="25" fillId="4" borderId="23" xfId="3" applyNumberFormat="1" applyFont="1" applyBorder="1" applyAlignment="1" applyProtection="1">
      <alignment horizontal="right"/>
    </xf>
    <xf numFmtId="170" fontId="4" fillId="4" borderId="4" xfId="22" applyNumberFormat="1" applyFont="1" applyAlignment="1">
      <alignment horizontal="right"/>
    </xf>
    <xf numFmtId="171" fontId="24" fillId="0" borderId="1" xfId="6" applyNumberFormat="1">
      <protection locked="0"/>
    </xf>
    <xf numFmtId="172" fontId="24" fillId="0" borderId="1" xfId="6" applyNumberFormat="1">
      <protection locked="0"/>
    </xf>
    <xf numFmtId="172" fontId="4" fillId="4" borderId="4" xfId="22" applyNumberFormat="1" applyFont="1" applyAlignment="1">
      <alignment horizontal="right"/>
    </xf>
    <xf numFmtId="173" fontId="4" fillId="4" borderId="4" xfId="22" applyNumberFormat="1" applyFont="1" applyAlignment="1">
      <alignment horizontal="right"/>
    </xf>
    <xf numFmtId="174" fontId="24" fillId="0" borderId="1" xfId="6" applyNumberFormat="1">
      <protection locked="0"/>
    </xf>
    <xf numFmtId="175" fontId="24" fillId="0" borderId="1" xfId="6" applyNumberFormat="1">
      <protection locked="0"/>
    </xf>
    <xf numFmtId="0" fontId="33" fillId="4" borderId="0" xfId="21" applyFont="1" applyBorder="1" applyAlignment="1">
      <alignment horizontal="center" wrapText="1"/>
    </xf>
    <xf numFmtId="0" fontId="24" fillId="0" borderId="1" xfId="6" applyAlignment="1">
      <alignment wrapText="1"/>
      <protection locked="0"/>
    </xf>
    <xf numFmtId="0" fontId="44" fillId="0" borderId="1" xfId="6" applyFont="1" applyAlignment="1">
      <alignment vertical="top" wrapText="1"/>
      <protection locked="0"/>
    </xf>
    <xf numFmtId="0" fontId="44" fillId="0" borderId="1" xfId="6" applyNumberFormat="1" applyFont="1" applyAlignment="1">
      <alignment vertical="top" wrapText="1"/>
      <protection locked="0"/>
    </xf>
    <xf numFmtId="0" fontId="0" fillId="0" borderId="0" xfId="0" applyBorder="1" applyAlignment="1">
      <alignment horizontal="left" indent="2"/>
    </xf>
    <xf numFmtId="0" fontId="0" fillId="0" borderId="0" xfId="0" applyFont="1" applyAlignment="1">
      <alignment horizontal="left" indent="2"/>
    </xf>
    <xf numFmtId="0" fontId="0" fillId="0" borderId="0" xfId="0" applyAlignment="1">
      <alignment horizontal="left" indent="2"/>
    </xf>
    <xf numFmtId="0" fontId="0" fillId="0" borderId="0" xfId="0" quotePrefix="1" applyAlignment="1">
      <alignment horizontal="left" indent="2"/>
    </xf>
    <xf numFmtId="0" fontId="24" fillId="0" borderId="1" xfId="6" applyAlignment="1">
      <protection locked="0"/>
    </xf>
    <xf numFmtId="0" fontId="36" fillId="4" borderId="21" xfId="28" applyFont="1" applyBorder="1" applyAlignment="1">
      <alignment horizontal="left" vertical="top" wrapText="1"/>
    </xf>
    <xf numFmtId="0" fontId="37" fillId="4" borderId="21" xfId="26" applyFont="1" applyBorder="1">
      <alignment horizontal="center" vertical="center" wrapText="1"/>
    </xf>
    <xf numFmtId="0" fontId="37" fillId="4" borderId="1" xfId="26" applyFont="1" applyBorder="1">
      <alignment horizontal="center" vertical="center" wrapText="1"/>
    </xf>
    <xf numFmtId="0" fontId="25" fillId="4" borderId="26" xfId="7" applyBorder="1" applyAlignment="1">
      <alignment horizontal="left" vertical="top" wrapText="1"/>
    </xf>
    <xf numFmtId="0" fontId="36" fillId="4" borderId="1" xfId="28" applyFont="1" applyBorder="1" applyAlignment="1">
      <alignment horizontal="left" vertical="top" wrapText="1"/>
    </xf>
    <xf numFmtId="0" fontId="25" fillId="4" borderId="5" xfId="7" applyBorder="1" applyAlignment="1">
      <alignment horizontal="left" vertical="top" wrapText="1"/>
    </xf>
    <xf numFmtId="0" fontId="25" fillId="4" borderId="0" xfId="7" applyAlignment="1">
      <alignment horizontal="right"/>
    </xf>
    <xf numFmtId="0" fontId="25" fillId="4" borderId="0" xfId="7" applyAlignment="1">
      <alignment horizontal="right" vertical="top"/>
    </xf>
    <xf numFmtId="0" fontId="41" fillId="4" borderId="0" xfId="3" applyFont="1" applyBorder="1" applyProtection="1">
      <alignment horizontal="right"/>
    </xf>
    <xf numFmtId="0" fontId="25" fillId="4" borderId="0" xfId="7" applyAlignment="1">
      <alignment wrapText="1"/>
    </xf>
    <xf numFmtId="170" fontId="24" fillId="0" borderId="1" xfId="6" applyNumberFormat="1">
      <protection locked="0"/>
    </xf>
    <xf numFmtId="170" fontId="24" fillId="0" borderId="1" xfId="6" applyNumberFormat="1">
      <protection locked="0"/>
    </xf>
    <xf numFmtId="0" fontId="45" fillId="0" borderId="1" xfId="6" applyFont="1" applyAlignment="1">
      <alignment horizontal="center" vertical="top"/>
      <protection locked="0"/>
    </xf>
    <xf numFmtId="172" fontId="25" fillId="4" borderId="1" xfId="2" applyNumberFormat="1" applyFont="1" applyBorder="1" applyAlignment="1" applyProtection="1">
      <alignment horizontal="right"/>
      <protection locked="0"/>
    </xf>
    <xf numFmtId="0" fontId="25" fillId="4" borderId="0" xfId="29" applyFont="1" applyBorder="1">
      <alignment horizontal="left"/>
    </xf>
    <xf numFmtId="0" fontId="6" fillId="5" borderId="12" xfId="14" applyNumberFormat="1" applyFont="1" applyBorder="1"/>
    <xf numFmtId="0" fontId="25" fillId="4" borderId="0" xfId="29" applyFont="1" applyBorder="1">
      <alignment horizontal="left"/>
    </xf>
    <xf numFmtId="0" fontId="0" fillId="0" borderId="0" xfId="0">
      <alignment horizontal="right"/>
    </xf>
    <xf numFmtId="0" fontId="25" fillId="4" borderId="0" xfId="7" applyFont="1" applyFill="1" applyBorder="1"/>
    <xf numFmtId="0" fontId="33" fillId="4" borderId="0" xfId="21" applyFont="1" applyFill="1" applyBorder="1">
      <alignment horizontal="center" wrapText="1"/>
    </xf>
    <xf numFmtId="0" fontId="23" fillId="4" borderId="0" xfId="31" applyFont="1" applyFill="1" applyBorder="1">
      <alignment horizontal="center" wrapText="1"/>
    </xf>
    <xf numFmtId="0" fontId="25" fillId="4" borderId="0" xfId="7" applyFill="1" applyAlignment="1">
      <alignment horizontal="right"/>
    </xf>
    <xf numFmtId="0" fontId="33" fillId="4" borderId="0" xfId="21" applyFont="1" applyFill="1" applyBorder="1" applyAlignment="1">
      <alignment horizontal="left"/>
    </xf>
    <xf numFmtId="0" fontId="12" fillId="37" borderId="17" xfId="0" applyNumberFormat="1" applyFont="1" applyFill="1" applyBorder="1">
      <alignment horizontal="right"/>
    </xf>
    <xf numFmtId="0" fontId="12" fillId="37" borderId="9" xfId="0" applyFont="1" applyFill="1" applyBorder="1">
      <alignment horizontal="right"/>
    </xf>
    <xf numFmtId="0" fontId="30" fillId="37" borderId="0" xfId="17" applyFill="1" applyAlignment="1">
      <alignment horizontal="left"/>
    </xf>
    <xf numFmtId="0" fontId="12" fillId="37" borderId="11" xfId="0" applyFont="1" applyFill="1" applyBorder="1">
      <alignment horizontal="right"/>
    </xf>
    <xf numFmtId="0" fontId="0" fillId="37" borderId="0" xfId="0" applyFill="1" applyBorder="1" applyAlignment="1">
      <alignment vertical="top" wrapText="1"/>
    </xf>
    <xf numFmtId="0" fontId="43" fillId="37" borderId="0" xfId="17" applyFont="1" applyFill="1" applyAlignment="1">
      <alignment vertical="top" wrapText="1"/>
    </xf>
    <xf numFmtId="0" fontId="0" fillId="37" borderId="0" xfId="0" applyFill="1" applyBorder="1" applyAlignment="1">
      <alignment horizontal="left"/>
    </xf>
    <xf numFmtId="0" fontId="43" fillId="37" borderId="0" xfId="17" applyFont="1" applyFill="1" applyAlignment="1">
      <alignment horizontal="left"/>
    </xf>
    <xf numFmtId="0" fontId="7" fillId="37" borderId="3" xfId="0" applyFont="1" applyFill="1" applyBorder="1" applyAlignment="1"/>
    <xf numFmtId="0" fontId="7" fillId="37" borderId="0" xfId="0" applyFont="1" applyFill="1" applyBorder="1" applyAlignment="1">
      <alignment horizontal="left" vertical="top" wrapText="1"/>
    </xf>
    <xf numFmtId="0" fontId="7" fillId="37" borderId="8" xfId="0" applyFont="1" applyFill="1" applyBorder="1" applyAlignment="1"/>
    <xf numFmtId="0" fontId="65" fillId="37" borderId="0" xfId="78" applyFont="1" applyFill="1" applyBorder="1" applyAlignment="1">
      <alignment horizontal="left" vertical="top"/>
    </xf>
    <xf numFmtId="0" fontId="12" fillId="37" borderId="18" xfId="0" applyFont="1" applyFill="1" applyBorder="1" applyAlignment="1"/>
    <xf numFmtId="0" fontId="12" fillId="37" borderId="10" xfId="0" applyFont="1" applyFill="1" applyBorder="1" applyAlignment="1"/>
    <xf numFmtId="0" fontId="12" fillId="37" borderId="6" xfId="0" applyFont="1" applyFill="1" applyBorder="1" applyAlignment="1"/>
    <xf numFmtId="0" fontId="12" fillId="37" borderId="12" xfId="0" applyNumberFormat="1" applyFont="1" applyFill="1" applyBorder="1" applyAlignment="1"/>
    <xf numFmtId="0" fontId="12" fillId="37" borderId="13" xfId="0" applyFont="1" applyFill="1" applyBorder="1" applyAlignment="1"/>
    <xf numFmtId="0" fontId="12" fillId="37" borderId="13" xfId="0" applyFont="1" applyFill="1" applyBorder="1">
      <alignment horizontal="right"/>
    </xf>
    <xf numFmtId="0" fontId="12" fillId="37" borderId="14" xfId="0" applyFont="1" applyFill="1" applyBorder="1">
      <alignment horizontal="right"/>
    </xf>
    <xf numFmtId="0" fontId="12" fillId="37" borderId="3" xfId="0" applyFont="1" applyFill="1" applyBorder="1">
      <alignment horizontal="right"/>
    </xf>
    <xf numFmtId="0" fontId="15" fillId="37" borderId="0" xfId="0" applyFont="1" applyFill="1" applyBorder="1" applyAlignment="1"/>
    <xf numFmtId="0" fontId="12" fillId="37" borderId="0" xfId="0" applyFont="1" applyFill="1" applyBorder="1">
      <alignment horizontal="right"/>
    </xf>
    <xf numFmtId="0" fontId="12" fillId="37" borderId="8" xfId="0" applyFont="1" applyFill="1" applyBorder="1">
      <alignment horizontal="right"/>
    </xf>
    <xf numFmtId="0" fontId="63" fillId="37" borderId="0" xfId="0" applyFont="1" applyFill="1" applyBorder="1" applyAlignment="1">
      <alignment horizontal="left"/>
    </xf>
    <xf numFmtId="0" fontId="0" fillId="37" borderId="0" xfId="0" applyFill="1" applyBorder="1">
      <alignment horizontal="right"/>
    </xf>
    <xf numFmtId="0" fontId="8" fillId="37" borderId="0" xfId="0" applyFont="1" applyFill="1" applyBorder="1" applyAlignment="1">
      <alignment horizontal="left"/>
    </xf>
    <xf numFmtId="0" fontId="0" fillId="37" borderId="3" xfId="0" applyFill="1" applyBorder="1">
      <alignment horizontal="right"/>
    </xf>
    <xf numFmtId="0" fontId="42" fillId="37" borderId="0" xfId="0" applyFont="1" applyFill="1" applyBorder="1" applyAlignment="1">
      <alignment horizontal="left"/>
    </xf>
    <xf numFmtId="0" fontId="0" fillId="37" borderId="8" xfId="0" applyFill="1" applyBorder="1">
      <alignment horizontal="right"/>
    </xf>
    <xf numFmtId="49" fontId="0" fillId="37" borderId="0" xfId="0" applyNumberFormat="1" applyFill="1" applyBorder="1" applyAlignment="1">
      <alignment horizontal="left"/>
    </xf>
    <xf numFmtId="0" fontId="34" fillId="37" borderId="0" xfId="23" applyFill="1" applyBorder="1" applyAlignment="1" applyProtection="1">
      <alignment horizontal="left"/>
    </xf>
    <xf numFmtId="0" fontId="0" fillId="37" borderId="15" xfId="0" applyFill="1" applyBorder="1">
      <alignment horizontal="right"/>
    </xf>
    <xf numFmtId="0" fontId="0" fillId="37" borderId="5" xfId="0" applyFill="1" applyBorder="1">
      <alignment horizontal="right"/>
    </xf>
    <xf numFmtId="0" fontId="0" fillId="37" borderId="16" xfId="0" applyFill="1" applyBorder="1">
      <alignment horizontal="right"/>
    </xf>
    <xf numFmtId="0" fontId="0" fillId="37" borderId="12" xfId="0" applyNumberFormat="1" applyFill="1" applyBorder="1">
      <alignment horizontal="right"/>
    </xf>
    <xf numFmtId="0" fontId="0" fillId="37" borderId="13" xfId="0" applyFill="1" applyBorder="1">
      <alignment horizontal="right"/>
    </xf>
    <xf numFmtId="0" fontId="0" fillId="37" borderId="14" xfId="0" applyFill="1" applyBorder="1">
      <alignment horizontal="right"/>
    </xf>
    <xf numFmtId="0" fontId="16" fillId="37" borderId="3" xfId="0" applyFont="1" applyFill="1" applyBorder="1" applyAlignment="1">
      <alignment horizontal="centerContinuous"/>
    </xf>
    <xf numFmtId="0" fontId="12" fillId="37" borderId="0" xfId="0" applyFont="1" applyFill="1" applyBorder="1" applyAlignment="1">
      <alignment horizontal="centerContinuous"/>
    </xf>
    <xf numFmtId="0" fontId="12" fillId="37" borderId="8" xfId="0" applyFont="1" applyFill="1" applyBorder="1" applyAlignment="1">
      <alignment horizontal="centerContinuous"/>
    </xf>
    <xf numFmtId="0" fontId="17" fillId="37" borderId="3" xfId="0" applyFont="1" applyFill="1" applyBorder="1" applyAlignment="1">
      <alignment horizontal="centerContinuous"/>
    </xf>
    <xf numFmtId="0" fontId="13" fillId="37" borderId="3" xfId="0" applyFont="1" applyFill="1" applyBorder="1" applyAlignment="1">
      <alignment horizontal="centerContinuous" vertical="center" wrapText="1"/>
    </xf>
    <xf numFmtId="0" fontId="14" fillId="37" borderId="3" xfId="0" applyFont="1" applyFill="1" applyBorder="1" applyAlignment="1">
      <alignment horizontal="centerContinuous"/>
    </xf>
    <xf numFmtId="0" fontId="5" fillId="37" borderId="0" xfId="0" applyFont="1" applyFill="1" applyBorder="1" applyAlignment="1">
      <alignment horizontal="centerContinuous"/>
    </xf>
    <xf numFmtId="0" fontId="46" fillId="37" borderId="3" xfId="0" applyFont="1" applyFill="1" applyBorder="1" applyAlignment="1">
      <alignment horizontal="centerContinuous"/>
    </xf>
    <xf numFmtId="0" fontId="12" fillId="37" borderId="15" xfId="0" applyFont="1" applyFill="1" applyBorder="1">
      <alignment horizontal="right"/>
    </xf>
    <xf numFmtId="0" fontId="12" fillId="37" borderId="5" xfId="0" applyFont="1" applyFill="1" applyBorder="1">
      <alignment horizontal="right"/>
    </xf>
    <xf numFmtId="0" fontId="12" fillId="37" borderId="16" xfId="0" applyFont="1" applyFill="1" applyBorder="1">
      <alignment horizontal="right"/>
    </xf>
    <xf numFmtId="0" fontId="14" fillId="37" borderId="0" xfId="0" applyFont="1" applyFill="1" applyBorder="1" applyAlignment="1">
      <alignment horizontal="left" vertical="top" indent="1"/>
    </xf>
    <xf numFmtId="0" fontId="12" fillId="37" borderId="8" xfId="0" applyFont="1" applyFill="1" applyBorder="1" applyAlignment="1"/>
    <xf numFmtId="0" fontId="29" fillId="37" borderId="0" xfId="0" applyFont="1" applyFill="1" applyAlignment="1">
      <alignment horizontal="left" vertical="top" wrapText="1"/>
    </xf>
    <xf numFmtId="0" fontId="25" fillId="4" borderId="0" xfId="29" applyFont="1" applyBorder="1">
      <alignment horizontal="left"/>
    </xf>
    <xf numFmtId="0" fontId="0" fillId="0" borderId="0" xfId="0">
      <alignment horizontal="right"/>
    </xf>
    <xf numFmtId="0" fontId="25" fillId="4" borderId="0" xfId="29" applyFont="1" applyBorder="1">
      <alignment horizontal="left"/>
    </xf>
    <xf numFmtId="0" fontId="0" fillId="0" borderId="0" xfId="0">
      <alignment horizontal="right"/>
    </xf>
    <xf numFmtId="49" fontId="12" fillId="37" borderId="0" xfId="0" applyNumberFormat="1" applyFont="1" applyFill="1" applyBorder="1">
      <alignment horizontal="right"/>
    </xf>
    <xf numFmtId="49" fontId="18" fillId="2" borderId="2" xfId="30" applyNumberFormat="1" applyFont="1" applyFill="1" applyBorder="1" applyAlignment="1">
      <alignment horizontal="right" wrapText="1"/>
      <protection locked="0"/>
    </xf>
    <xf numFmtId="0" fontId="7" fillId="2" borderId="0" xfId="0" applyFont="1" applyFill="1" applyBorder="1">
      <alignment horizontal="right"/>
    </xf>
    <xf numFmtId="0" fontId="24" fillId="0" borderId="1" xfId="6" applyAlignment="1" applyProtection="1">
      <alignment wrapText="1"/>
      <protection locked="0"/>
    </xf>
    <xf numFmtId="0" fontId="45" fillId="0" borderId="1" xfId="6" applyFont="1" applyAlignment="1">
      <alignment horizontal="center" vertical="top" wrapText="1"/>
      <protection locked="0"/>
    </xf>
    <xf numFmtId="0" fontId="8" fillId="37" borderId="24" xfId="0" applyFont="1" applyFill="1" applyBorder="1">
      <alignment horizontal="right"/>
    </xf>
    <xf numFmtId="0" fontId="8" fillId="37" borderId="25" xfId="0" applyFont="1" applyFill="1" applyBorder="1">
      <alignment horizontal="right"/>
    </xf>
    <xf numFmtId="0" fontId="22" fillId="5" borderId="1" xfId="5">
      <alignment horizontal="center"/>
    </xf>
    <xf numFmtId="164" fontId="22" fillId="5" borderId="21" xfId="10" applyBorder="1" applyAlignment="1">
      <alignment horizontal="center" vertical="center"/>
    </xf>
    <xf numFmtId="164" fontId="22" fillId="5" borderId="26" xfId="10" applyBorder="1" applyAlignment="1">
      <alignment horizontal="center" vertical="center"/>
    </xf>
    <xf numFmtId="164" fontId="22" fillId="5" borderId="27" xfId="10" applyBorder="1" applyAlignment="1">
      <alignment horizontal="center" vertical="center"/>
    </xf>
    <xf numFmtId="0" fontId="25" fillId="4" borderId="0" xfId="29" applyFont="1" applyBorder="1">
      <alignment horizontal="left"/>
    </xf>
    <xf numFmtId="0" fontId="23" fillId="4" borderId="28" xfId="31" applyFont="1" applyBorder="1" applyAlignment="1">
      <alignment horizontal="center" wrapText="1"/>
    </xf>
    <xf numFmtId="0" fontId="0" fillId="0" borderId="0" xfId="0">
      <alignment horizontal="right"/>
    </xf>
    <xf numFmtId="0" fontId="29" fillId="5" borderId="3" xfId="15" applyFont="1" applyBorder="1" applyAlignment="1">
      <alignment horizontal="left" vertical="top" wrapText="1" indent="1"/>
    </xf>
    <xf numFmtId="0" fontId="29" fillId="5" borderId="0" xfId="15" applyFont="1" applyBorder="1" applyAlignment="1">
      <alignment horizontal="left" vertical="top" wrapText="1" indent="1"/>
    </xf>
    <xf numFmtId="0" fontId="33" fillId="4" borderId="0" xfId="19" applyFont="1" applyBorder="1"/>
    <xf numFmtId="0" fontId="22" fillId="5" borderId="1" xfId="5" applyBorder="1">
      <alignment horizontal="center"/>
    </xf>
    <xf numFmtId="164" fontId="22" fillId="5" borderId="1" xfId="10" applyBorder="1">
      <alignment horizontal="center" vertical="center"/>
    </xf>
    <xf numFmtId="0" fontId="25" fillId="4" borderId="0" xfId="7" applyFont="1" applyBorder="1" applyAlignment="1">
      <alignment wrapText="1"/>
    </xf>
    <xf numFmtId="0" fontId="33" fillId="4" borderId="0" xfId="21" applyFont="1" applyBorder="1" applyAlignment="1">
      <alignment horizontal="center" wrapText="1"/>
    </xf>
    <xf numFmtId="0" fontId="33" fillId="4" borderId="0" xfId="21" applyFont="1" applyBorder="1" applyAlignment="1">
      <alignment horizontal="center" vertical="center" wrapText="1"/>
    </xf>
    <xf numFmtId="0" fontId="33" fillId="4" borderId="10" xfId="21" applyFont="1" applyBorder="1" applyAlignment="1">
      <alignment horizontal="center" vertical="center" wrapText="1"/>
    </xf>
    <xf numFmtId="0" fontId="33" fillId="4" borderId="0" xfId="21" applyFont="1" applyBorder="1">
      <alignment horizontal="center" wrapText="1"/>
    </xf>
    <xf numFmtId="0" fontId="22" fillId="0" borderId="1" xfId="1">
      <alignment horizontal="center" vertical="center"/>
      <protection locked="0"/>
    </xf>
    <xf numFmtId="0" fontId="29" fillId="5" borderId="3" xfId="15" applyBorder="1" applyAlignment="1">
      <alignment horizontal="left" vertical="top" wrapText="1" indent="1"/>
    </xf>
    <xf numFmtId="0" fontId="29" fillId="5" borderId="0" xfId="15" applyBorder="1" applyAlignment="1">
      <alignment horizontal="left" vertical="top" wrapText="1" indent="1"/>
    </xf>
    <xf numFmtId="164" fontId="22" fillId="5" borderId="21" xfId="10" applyBorder="1" applyAlignment="1">
      <alignment horizontal="center" vertical="center" wrapText="1"/>
    </xf>
    <xf numFmtId="164" fontId="22" fillId="5" borderId="27" xfId="10" applyBorder="1" applyAlignment="1">
      <alignment horizontal="center" vertical="center" wrapText="1"/>
    </xf>
    <xf numFmtId="0" fontId="22" fillId="5" borderId="21" xfId="5" applyBorder="1" applyAlignment="1">
      <alignment horizontal="center" wrapText="1"/>
    </xf>
    <xf numFmtId="0" fontId="22" fillId="5" borderId="27" xfId="5" applyBorder="1" applyAlignment="1">
      <alignment horizontal="center" wrapText="1"/>
    </xf>
    <xf numFmtId="0" fontId="22" fillId="0" borderId="21" xfId="1" applyBorder="1" applyAlignment="1">
      <alignment horizontal="center" wrapText="1"/>
      <protection locked="0"/>
    </xf>
    <xf numFmtId="0" fontId="22" fillId="0" borderId="27" xfId="1" applyBorder="1" applyAlignment="1">
      <alignment horizontal="center" wrapText="1"/>
      <protection locked="0"/>
    </xf>
  </cellXfs>
  <cellStyles count="80">
    <cellStyle name="20% - Accent1" xfId="55" builtinId="30" hidden="1"/>
    <cellStyle name="20% - Accent2" xfId="59" builtinId="34" hidden="1"/>
    <cellStyle name="20% - Accent3" xfId="63" builtinId="38" hidden="1"/>
    <cellStyle name="20% - Accent4" xfId="67" builtinId="42" hidden="1"/>
    <cellStyle name="20% - Accent5" xfId="71" builtinId="46" hidden="1"/>
    <cellStyle name="20% - Accent6" xfId="75" builtinId="50" hidden="1"/>
    <cellStyle name="40% - Accent1" xfId="56" builtinId="31" hidden="1"/>
    <cellStyle name="40% - Accent2" xfId="60" builtinId="35" hidden="1"/>
    <cellStyle name="40% - Accent3" xfId="64" builtinId="39" hidden="1"/>
    <cellStyle name="40% - Accent4" xfId="68" builtinId="43" hidden="1"/>
    <cellStyle name="40% - Accent5" xfId="72" builtinId="47" hidden="1"/>
    <cellStyle name="40% - Accent6" xfId="76" builtinId="51" hidden="1"/>
    <cellStyle name="60% - Accent1" xfId="57" builtinId="32" hidden="1"/>
    <cellStyle name="60% - Accent2" xfId="61" builtinId="36" hidden="1"/>
    <cellStyle name="60% - Accent3" xfId="65" builtinId="40" hidden="1"/>
    <cellStyle name="60% - Accent4" xfId="69" builtinId="44" hidden="1"/>
    <cellStyle name="60% - Accent5" xfId="73" builtinId="48" hidden="1"/>
    <cellStyle name="60% - Accent6" xfId="77" builtinId="52" hidden="1"/>
    <cellStyle name="Accent1" xfId="54" builtinId="29" hidden="1"/>
    <cellStyle name="Accent2" xfId="58" builtinId="33" hidden="1"/>
    <cellStyle name="Accent3" xfId="62" builtinId="37" hidden="1"/>
    <cellStyle name="Accent4" xfId="66" builtinId="41" hidden="1"/>
    <cellStyle name="Accent5" xfId="70" builtinId="45" hidden="1"/>
    <cellStyle name="Accent6" xfId="74" builtinId="49" hidden="1"/>
    <cellStyle name="AM Standard" xfId="1"/>
    <cellStyle name="Bad" xfId="43" builtinId="27" hidden="1"/>
    <cellStyle name="Calculation" xfId="47" builtinId="22" hidden="1"/>
    <cellStyle name="Check Cell" xfId="49" builtinId="23" hidden="1"/>
    <cellStyle name="Comma" xfId="32" builtinId="3" hidden="1"/>
    <cellStyle name="Comma [0]" xfId="33" builtinId="6" hidden="1"/>
    <cellStyle name="Comma(0)" xfId="2"/>
    <cellStyle name="Comma(2)" xfId="3"/>
    <cellStyle name="Comment" xfId="4"/>
    <cellStyle name="Company Name" xfId="5"/>
    <cellStyle name="Currency" xfId="34" builtinId="4" hidden="1"/>
    <cellStyle name="Currency [0]" xfId="35" builtinId="7" hidden="1"/>
    <cellStyle name="Data Input" xfId="6"/>
    <cellStyle name="Data Rows" xfId="7"/>
    <cellStyle name="Date" xfId="8"/>
    <cellStyle name="Date (short)" xfId="9"/>
    <cellStyle name="Disclosure Date" xfId="10"/>
    <cellStyle name="Explanatory Text" xfId="52" builtinId="53" hidden="1"/>
    <cellStyle name="Footnote" xfId="11"/>
    <cellStyle name="Good" xfId="42" builtinId="26" hidden="1"/>
    <cellStyle name="Header 1" xfId="12"/>
    <cellStyle name="Header Company" xfId="13"/>
    <cellStyle name="Header Rows" xfId="14"/>
    <cellStyle name="Header Text" xfId="15"/>
    <cellStyle name="Header Version" xfId="16"/>
    <cellStyle name="Heading (guidelines)" xfId="78"/>
    <cellStyle name="Heading 1" xfId="38" builtinId="16" hidden="1"/>
    <cellStyle name="Heading 1 2" xfId="79"/>
    <cellStyle name="Heading 1-noindex" xfId="17"/>
    <cellStyle name="Heading 2" xfId="39" builtinId="17" hidden="1"/>
    <cellStyle name="Heading 3" xfId="40" builtinId="18" hidden="1"/>
    <cellStyle name="Heading 4" xfId="41" builtinId="19" hidden="1"/>
    <cellStyle name="Heading1" xfId="18"/>
    <cellStyle name="Heading2" xfId="19"/>
    <cellStyle name="Heading3" xfId="20"/>
    <cellStyle name="Heading3WrapLow" xfId="21"/>
    <cellStyle name="Heavy Box 2" xfId="22"/>
    <cellStyle name="Hyperlink" xfId="23" builtinId="8" customBuiltin="1"/>
    <cellStyle name="Input" xfId="45" builtinId="20" hidden="1"/>
    <cellStyle name="Linked Cell" xfId="48" builtinId="24" hidden="1"/>
    <cellStyle name="Neutral" xfId="44" builtinId="28" hidden="1"/>
    <cellStyle name="Normal" xfId="0" builtinId="0" customBuiltin="1"/>
    <cellStyle name="Note" xfId="51" builtinId="10" hidden="1"/>
    <cellStyle name="Output" xfId="46" builtinId="21" hidden="1"/>
    <cellStyle name="Percent" xfId="36" builtinId="5" hidden="1"/>
    <cellStyle name="plus/less" xfId="24"/>
    <cellStyle name="RowRef" xfId="25"/>
    <cellStyle name="Table2Heading" xfId="26"/>
    <cellStyle name="TableNumber" xfId="27"/>
    <cellStyle name="TableText" xfId="28"/>
    <cellStyle name="Text" xfId="29"/>
    <cellStyle name="Text rjustify" xfId="30"/>
    <cellStyle name="Title" xfId="37" builtinId="15" hidden="1"/>
    <cellStyle name="Total" xfId="53" builtinId="25" hidden="1"/>
    <cellStyle name="Warning Text" xfId="50" builtinId="11" hidden="1"/>
    <cellStyle name="Year0" xfId="31"/>
  </cellStyles>
  <dxfs count="5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949"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gineers/AMP/2015/Master%20Document/MASTER%202015%20%20AMP%20ID%20schedu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TOC"/>
      <sheetName val="Guidelines"/>
      <sheetName val="S11a.Capex Forecast"/>
      <sheetName val="S11a.Capex Forecast 2014"/>
      <sheetName val="Change in S11a"/>
      <sheetName val="DPP Capex"/>
      <sheetName val="CAPEX 2015_16"/>
      <sheetName val="CAPEX 2015_16 (2)"/>
      <sheetName val="ALPINE BUDGET 10 YEAR"/>
      <sheetName val="2014 Capex Forecast (2)"/>
      <sheetName val="CAPEX OPEX"/>
      <sheetName val="OH to UG projects"/>
      <sheetName val="qryICPNewConnsInvoices"/>
      <sheetName val="S11b.Opex Forecast"/>
      <sheetName val="S11b.Opex Forecast 14"/>
      <sheetName val="Change in S11b."/>
      <sheetName val="DPP Opex"/>
      <sheetName val="Budget 2015-25"/>
      <sheetName val="CEO Unit 1400"/>
      <sheetName val="Corporate Services  1500 "/>
      <sheetName val="Property 1200"/>
      <sheetName val="IT 1700 "/>
      <sheetName val="Pricing &amp; Regulatory Admin 1801"/>
      <sheetName val="Legislation &amp; Regulatory 1802"/>
      <sheetName val="Billing&amp; Pricing 1803"/>
      <sheetName val="Business Development 1900"/>
      <sheetName val="Compliance 2100"/>
      <sheetName val="Business Support"/>
      <sheetName val="Engineering 2200 "/>
      <sheetName val="Asset Management 2300"/>
      <sheetName val="Operations 2400"/>
      <sheetName val="Drawing Office 2600"/>
      <sheetName val="New Connections 2700"/>
      <sheetName val="System Operations and Net S (2"/>
      <sheetName val="S12a.Asset Condition"/>
      <sheetName val="Pole condition"/>
      <sheetName val="Pole Data"/>
      <sheetName val="Cable"/>
      <sheetName val="Zone Sub"/>
      <sheetName val="Zone Sub Trans"/>
      <sheetName val="Mounting"/>
      <sheetName val="11kV CB"/>
      <sheetName val="Centralised Plant"/>
      <sheetName val="Ripple"/>
      <sheetName val="S12a.Asset Condition-Barrie"/>
      <sheetName val="S12b.Capacity Forecast"/>
      <sheetName val="BC"/>
      <sheetName val="S12c.Demand Forecast"/>
      <sheetName val="Customers"/>
      <sheetName val="DG"/>
      <sheetName val="Load Growth"/>
      <sheetName val="Maximum Demand"/>
      <sheetName val="S9e.Demand"/>
      <sheetName val="S12d.Reliability Forecast"/>
      <sheetName val="S13.AMMAT"/>
    </sheetNames>
    <sheetDataSet>
      <sheetData sheetId="0"/>
      <sheetData sheetId="1"/>
      <sheetData sheetId="2"/>
      <sheetData sheetId="3">
        <row r="10">
          <cell r="H10">
            <v>2890</v>
          </cell>
          <cell r="I10">
            <v>2983.5</v>
          </cell>
          <cell r="J10">
            <v>3049.139924999999</v>
          </cell>
          <cell r="K10">
            <v>3077.5031999999992</v>
          </cell>
          <cell r="L10">
            <v>3166.1140679999999</v>
          </cell>
          <cell r="M10">
            <v>3174.2323092000001</v>
          </cell>
          <cell r="N10">
            <v>2787.2519876784004</v>
          </cell>
          <cell r="O10">
            <v>2785.5627440495036</v>
          </cell>
          <cell r="P10">
            <v>2811.9825144054371</v>
          </cell>
          <cell r="Q10">
            <v>2868.2221646935459</v>
          </cell>
          <cell r="R10">
            <v>2864.6368869876792</v>
          </cell>
        </row>
        <row r="11">
          <cell r="H11">
            <v>1390</v>
          </cell>
          <cell r="I11">
            <v>3717.9</v>
          </cell>
          <cell r="J11">
            <v>3992.5490299999988</v>
          </cell>
          <cell r="K11">
            <v>4435.84944</v>
          </cell>
          <cell r="L11">
            <v>790.17547679999996</v>
          </cell>
          <cell r="M11">
            <v>684.53009798400001</v>
          </cell>
          <cell r="N11">
            <v>709.48232413632002</v>
          </cell>
          <cell r="O11">
            <v>712.18511394255347</v>
          </cell>
          <cell r="P11">
            <v>609.26287812117812</v>
          </cell>
          <cell r="Q11">
            <v>573.6444329387092</v>
          </cell>
          <cell r="R11">
            <v>548.5474889976407</v>
          </cell>
        </row>
        <row r="12">
          <cell r="H12">
            <v>3920</v>
          </cell>
          <cell r="I12">
            <v>5139.78</v>
          </cell>
          <cell r="J12">
            <v>6466.2615229999983</v>
          </cell>
          <cell r="K12">
            <v>5511.9143519999998</v>
          </cell>
          <cell r="L12">
            <v>4492.0934639999996</v>
          </cell>
          <cell r="M12">
            <v>4021.0622852544002</v>
          </cell>
          <cell r="N12">
            <v>4101.4835309594882</v>
          </cell>
          <cell r="O12">
            <v>4413.2503351085334</v>
          </cell>
          <cell r="P12">
            <v>4253.1235530382237</v>
          </cell>
          <cell r="Q12">
            <v>4194.774915864311</v>
          </cell>
          <cell r="R12">
            <v>4034.871530182646</v>
          </cell>
        </row>
        <row r="13">
          <cell r="H13">
            <v>0</v>
          </cell>
          <cell r="I13">
            <v>107.10000000000001</v>
          </cell>
          <cell r="J13">
            <v>0</v>
          </cell>
          <cell r="K13">
            <v>0</v>
          </cell>
          <cell r="L13">
            <v>0</v>
          </cell>
          <cell r="M13">
            <v>0</v>
          </cell>
          <cell r="N13">
            <v>0</v>
          </cell>
          <cell r="O13">
            <v>0</v>
          </cell>
          <cell r="P13">
            <v>0</v>
          </cell>
          <cell r="Q13">
            <v>0</v>
          </cell>
          <cell r="R13">
            <v>0</v>
          </cell>
        </row>
        <row r="15">
          <cell r="H15">
            <v>830</v>
          </cell>
          <cell r="I15">
            <v>877.2</v>
          </cell>
          <cell r="J15">
            <v>823.52838999999983</v>
          </cell>
          <cell r="K15">
            <v>573.05232000000001</v>
          </cell>
          <cell r="L15">
            <v>638.63497440000003</v>
          </cell>
          <cell r="M15">
            <v>518.91797750399996</v>
          </cell>
          <cell r="N15">
            <v>529.29633705408003</v>
          </cell>
          <cell r="O15">
            <v>539.88226379516152</v>
          </cell>
          <cell r="P15">
            <v>509.67183073598551</v>
          </cell>
          <cell r="Q15">
            <v>561.69350725248614</v>
          </cell>
          <cell r="R15">
            <v>499.7877121978504</v>
          </cell>
        </row>
        <row r="16">
          <cell r="H16">
            <v>0</v>
          </cell>
          <cell r="I16">
            <v>0</v>
          </cell>
          <cell r="J16">
            <v>0</v>
          </cell>
          <cell r="K16">
            <v>0</v>
          </cell>
          <cell r="L16">
            <v>0</v>
          </cell>
          <cell r="M16">
            <v>0</v>
          </cell>
          <cell r="N16">
            <v>0</v>
          </cell>
          <cell r="O16">
            <v>0</v>
          </cell>
          <cell r="P16">
            <v>0</v>
          </cell>
          <cell r="Q16">
            <v>0</v>
          </cell>
          <cell r="R16">
            <v>0</v>
          </cell>
        </row>
        <row r="17">
          <cell r="H17">
            <v>910</v>
          </cell>
          <cell r="I17">
            <v>1114.8600000000001</v>
          </cell>
          <cell r="J17">
            <v>469.0984499999999</v>
          </cell>
          <cell r="K17">
            <v>477.54359999999997</v>
          </cell>
          <cell r="L17">
            <v>378.85125599999998</v>
          </cell>
          <cell r="M17">
            <v>386.42828112000001</v>
          </cell>
          <cell r="N17">
            <v>394.15684674240003</v>
          </cell>
          <cell r="O17">
            <v>402.03998367724796</v>
          </cell>
          <cell r="P17">
            <v>410.08078335079296</v>
          </cell>
          <cell r="Q17">
            <v>418.28239901780881</v>
          </cell>
          <cell r="R17">
            <v>426.648046998165</v>
          </cell>
        </row>
        <row r="20">
          <cell r="H20">
            <v>941.61200000000008</v>
          </cell>
          <cell r="I20">
            <v>6004.74</v>
          </cell>
          <cell r="J20">
            <v>4122.8541549999991</v>
          </cell>
          <cell r="K20">
            <v>3586.8830399999997</v>
          </cell>
          <cell r="L20">
            <v>3902.1679368</v>
          </cell>
          <cell r="M20">
            <v>496.83636144000002</v>
          </cell>
          <cell r="N20">
            <v>399.78765883872001</v>
          </cell>
          <cell r="O20">
            <v>488.19140875094394</v>
          </cell>
          <cell r="P20">
            <v>445.2305647808609</v>
          </cell>
          <cell r="Q20">
            <v>454.1351760764781</v>
          </cell>
          <cell r="R20">
            <v>463.2178795980077</v>
          </cell>
        </row>
        <row r="23">
          <cell r="H23">
            <v>0</v>
          </cell>
          <cell r="I23">
            <v>0</v>
          </cell>
          <cell r="J23">
            <v>0</v>
          </cell>
          <cell r="K23">
            <v>0</v>
          </cell>
          <cell r="L23">
            <v>0</v>
          </cell>
          <cell r="M23">
            <v>0</v>
          </cell>
          <cell r="N23">
            <v>0</v>
          </cell>
          <cell r="O23">
            <v>0</v>
          </cell>
          <cell r="P23">
            <v>0</v>
          </cell>
          <cell r="Q23">
            <v>0</v>
          </cell>
          <cell r="R23">
            <v>0</v>
          </cell>
        </row>
        <row r="24">
          <cell r="H24">
            <v>2400</v>
          </cell>
          <cell r="I24">
            <v>3200</v>
          </cell>
          <cell r="J24">
            <v>2400</v>
          </cell>
          <cell r="K24">
            <v>2400</v>
          </cell>
          <cell r="L24">
            <v>2400</v>
          </cell>
          <cell r="M24">
            <v>2400</v>
          </cell>
          <cell r="N24">
            <v>2400</v>
          </cell>
          <cell r="O24">
            <v>2400</v>
          </cell>
          <cell r="P24">
            <v>2400</v>
          </cell>
          <cell r="Q24">
            <v>2400</v>
          </cell>
          <cell r="R24">
            <v>2400</v>
          </cell>
        </row>
        <row r="25">
          <cell r="H25">
            <v>0</v>
          </cell>
          <cell r="I25">
            <v>0</v>
          </cell>
          <cell r="J25">
            <v>0</v>
          </cell>
          <cell r="K25">
            <v>0</v>
          </cell>
          <cell r="L25">
            <v>0</v>
          </cell>
          <cell r="M25">
            <v>0</v>
          </cell>
          <cell r="N25">
            <v>0</v>
          </cell>
          <cell r="O25">
            <v>0</v>
          </cell>
          <cell r="P25">
            <v>0</v>
          </cell>
          <cell r="Q25">
            <v>0</v>
          </cell>
          <cell r="R25">
            <v>0</v>
          </cell>
        </row>
        <row r="29">
          <cell r="H29">
            <v>8481.6119999999992</v>
          </cell>
          <cell r="I29">
            <v>16745.080000000002</v>
          </cell>
          <cell r="J29">
            <v>16523.431472999993</v>
          </cell>
          <cell r="K29">
            <v>15262.745951999997</v>
          </cell>
          <cell r="L29">
            <v>10968.037176</v>
          </cell>
          <cell r="M29">
            <v>6882.007312502401</v>
          </cell>
          <cell r="N29">
            <v>6521.4586854094086</v>
          </cell>
          <cell r="O29">
            <v>6941.1118493239428</v>
          </cell>
          <cell r="P29">
            <v>6639.3521244324784</v>
          </cell>
          <cell r="Q29">
            <v>6670.7525958433398</v>
          </cell>
          <cell r="R29">
            <v>6437.7095449619883</v>
          </cell>
        </row>
        <row r="33">
          <cell r="N33">
            <v>2475</v>
          </cell>
          <cell r="O33">
            <v>2425</v>
          </cell>
          <cell r="P33">
            <v>2400</v>
          </cell>
          <cell r="Q33">
            <v>2400</v>
          </cell>
          <cell r="R33">
            <v>2350</v>
          </cell>
        </row>
        <row r="34">
          <cell r="N34">
            <v>630</v>
          </cell>
          <cell r="O34">
            <v>620</v>
          </cell>
          <cell r="P34">
            <v>520</v>
          </cell>
          <cell r="Q34">
            <v>480</v>
          </cell>
          <cell r="R34">
            <v>450</v>
          </cell>
        </row>
        <row r="35">
          <cell r="N35">
            <v>3642</v>
          </cell>
          <cell r="O35">
            <v>3842</v>
          </cell>
          <cell r="P35">
            <v>3630</v>
          </cell>
          <cell r="Q35">
            <v>3510</v>
          </cell>
          <cell r="R35">
            <v>3310</v>
          </cell>
        </row>
        <row r="36">
          <cell r="N36">
            <v>0</v>
          </cell>
          <cell r="O36">
            <v>0</v>
          </cell>
          <cell r="P36">
            <v>0</v>
          </cell>
          <cell r="Q36">
            <v>0</v>
          </cell>
          <cell r="R36">
            <v>0</v>
          </cell>
        </row>
        <row r="38">
          <cell r="N38">
            <v>470</v>
          </cell>
          <cell r="O38">
            <v>470</v>
          </cell>
          <cell r="P38">
            <v>435</v>
          </cell>
          <cell r="Q38">
            <v>470</v>
          </cell>
          <cell r="R38">
            <v>410</v>
          </cell>
        </row>
        <row r="39">
          <cell r="N39">
            <v>0</v>
          </cell>
          <cell r="O39">
            <v>0</v>
          </cell>
          <cell r="P39">
            <v>0</v>
          </cell>
          <cell r="Q39">
            <v>0</v>
          </cell>
          <cell r="R39">
            <v>0</v>
          </cell>
        </row>
        <row r="40">
          <cell r="N40">
            <v>350</v>
          </cell>
          <cell r="O40">
            <v>350</v>
          </cell>
          <cell r="P40">
            <v>350</v>
          </cell>
          <cell r="Q40">
            <v>350</v>
          </cell>
          <cell r="R40">
            <v>350</v>
          </cell>
        </row>
        <row r="43">
          <cell r="N43">
            <v>355</v>
          </cell>
          <cell r="O43">
            <v>425</v>
          </cell>
          <cell r="P43">
            <v>380</v>
          </cell>
          <cell r="Q43">
            <v>380</v>
          </cell>
          <cell r="R43">
            <v>380</v>
          </cell>
        </row>
        <row r="47">
          <cell r="H47">
            <v>0</v>
          </cell>
          <cell r="I47">
            <v>0</v>
          </cell>
          <cell r="J47">
            <v>0</v>
          </cell>
          <cell r="K47">
            <v>0</v>
          </cell>
          <cell r="L47">
            <v>0</v>
          </cell>
          <cell r="M47">
            <v>0</v>
          </cell>
          <cell r="N47">
            <v>0</v>
          </cell>
          <cell r="O47">
            <v>0</v>
          </cell>
          <cell r="P47">
            <v>0</v>
          </cell>
          <cell r="Q47">
            <v>0</v>
          </cell>
          <cell r="R47">
            <v>0</v>
          </cell>
        </row>
        <row r="48">
          <cell r="H48">
            <v>650</v>
          </cell>
          <cell r="I48">
            <v>250</v>
          </cell>
          <cell r="J48">
            <v>2000</v>
          </cell>
          <cell r="K48">
            <v>1000</v>
          </cell>
          <cell r="L48">
            <v>0</v>
          </cell>
          <cell r="M48">
            <v>0</v>
          </cell>
          <cell r="N48">
            <v>0</v>
          </cell>
          <cell r="O48">
            <v>0</v>
          </cell>
          <cell r="P48">
            <v>0</v>
          </cell>
          <cell r="Q48">
            <v>0</v>
          </cell>
          <cell r="R48">
            <v>0</v>
          </cell>
        </row>
        <row r="49">
          <cell r="H49">
            <v>0</v>
          </cell>
          <cell r="I49">
            <v>0</v>
          </cell>
          <cell r="J49">
            <v>0</v>
          </cell>
          <cell r="K49">
            <v>0</v>
          </cell>
          <cell r="L49">
            <v>0</v>
          </cell>
          <cell r="M49">
            <v>0</v>
          </cell>
          <cell r="N49">
            <v>0</v>
          </cell>
          <cell r="O49">
            <v>0</v>
          </cell>
          <cell r="P49">
            <v>0</v>
          </cell>
          <cell r="Q49">
            <v>0</v>
          </cell>
          <cell r="R49">
            <v>0</v>
          </cell>
        </row>
        <row r="70">
          <cell r="F70" t="str">
            <v>Low Charge</v>
          </cell>
          <cell r="H70">
            <v>104.70121390303581</v>
          </cell>
          <cell r="I70">
            <v>105.96922168386841</v>
          </cell>
          <cell r="J70">
            <v>105.96922168386841</v>
          </cell>
          <cell r="K70">
            <v>105.06350184041655</v>
          </cell>
          <cell r="L70">
            <v>105.96922168386841</v>
          </cell>
          <cell r="M70">
            <v>104.15778199696469</v>
          </cell>
        </row>
        <row r="71">
          <cell r="F71" t="str">
            <v>015</v>
          </cell>
          <cell r="H71">
            <v>1415.7457948927783</v>
          </cell>
          <cell r="I71">
            <v>1432.891505211549</v>
          </cell>
          <cell r="J71">
            <v>1432.891505211549</v>
          </cell>
          <cell r="K71">
            <v>1420.64456926957</v>
          </cell>
          <cell r="L71">
            <v>1432.891505211549</v>
          </cell>
          <cell r="M71">
            <v>1408.3976333275909</v>
          </cell>
        </row>
        <row r="72">
          <cell r="F72" t="str">
            <v>360</v>
          </cell>
          <cell r="H72">
            <v>387.00205970185419</v>
          </cell>
          <cell r="I72">
            <v>391.68893585741296</v>
          </cell>
          <cell r="J72">
            <v>391.68893585741296</v>
          </cell>
          <cell r="K72">
            <v>388.34116717487098</v>
          </cell>
          <cell r="L72">
            <v>391.68893585741296</v>
          </cell>
          <cell r="M72">
            <v>384.99339849232899</v>
          </cell>
        </row>
        <row r="73">
          <cell r="F73" t="str">
            <v>Assessed</v>
          </cell>
          <cell r="H73">
            <v>982.55093150233142</v>
          </cell>
          <cell r="I73">
            <v>994.45033724716939</v>
          </cell>
          <cell r="J73">
            <v>994.45033724716939</v>
          </cell>
          <cell r="K73">
            <v>985.95076171514222</v>
          </cell>
          <cell r="L73">
            <v>994.45033724716939</v>
          </cell>
          <cell r="M73">
            <v>977.45118618311517</v>
          </cell>
        </row>
        <row r="74">
          <cell r="F74" t="str">
            <v>TOU 400V</v>
          </cell>
          <cell r="H74">
            <v>0</v>
          </cell>
          <cell r="I74">
            <v>0</v>
          </cell>
          <cell r="J74">
            <v>0</v>
          </cell>
          <cell r="K74">
            <v>0</v>
          </cell>
          <cell r="L74">
            <v>0</v>
          </cell>
          <cell r="M74">
            <v>0</v>
          </cell>
        </row>
        <row r="75">
          <cell r="F75" t="str">
            <v>TOU 11kV</v>
          </cell>
          <cell r="H75">
            <v>0</v>
          </cell>
          <cell r="I75">
            <v>0</v>
          </cell>
          <cell r="J75">
            <v>0</v>
          </cell>
          <cell r="K75">
            <v>0</v>
          </cell>
          <cell r="L75">
            <v>0</v>
          </cell>
          <cell r="M75">
            <v>0</v>
          </cell>
        </row>
        <row r="76">
          <cell r="F76" t="str">
            <v>IND</v>
          </cell>
          <cell r="H76">
            <v>0</v>
          </cell>
          <cell r="I76">
            <v>0</v>
          </cell>
          <cell r="J76">
            <v>0</v>
          </cell>
          <cell r="K76">
            <v>0</v>
          </cell>
          <cell r="L76">
            <v>0</v>
          </cell>
          <cell r="M76">
            <v>0</v>
          </cell>
        </row>
        <row r="79">
          <cell r="H79">
            <v>697.78672032193163</v>
          </cell>
          <cell r="I79">
            <v>671.43269102475256</v>
          </cell>
          <cell r="J79">
            <v>474.30582261561489</v>
          </cell>
          <cell r="K79">
            <v>494.4634686706446</v>
          </cell>
          <cell r="L79">
            <v>741.61176566107827</v>
          </cell>
          <cell r="M79">
            <v>785.41442601814992</v>
          </cell>
        </row>
        <row r="82">
          <cell r="H82">
            <v>0</v>
          </cell>
          <cell r="I82">
            <v>30</v>
          </cell>
          <cell r="J82">
            <v>3200</v>
          </cell>
          <cell r="K82">
            <v>3500</v>
          </cell>
          <cell r="L82">
            <v>0</v>
          </cell>
          <cell r="M82">
            <v>0</v>
          </cell>
        </row>
        <row r="83">
          <cell r="H83">
            <v>0</v>
          </cell>
          <cell r="I83">
            <v>80</v>
          </cell>
          <cell r="J83">
            <v>0</v>
          </cell>
          <cell r="K83">
            <v>0</v>
          </cell>
          <cell r="L83">
            <v>0</v>
          </cell>
          <cell r="M83">
            <v>0</v>
          </cell>
        </row>
        <row r="84">
          <cell r="H84">
            <v>470</v>
          </cell>
          <cell r="I84">
            <v>2205</v>
          </cell>
          <cell r="J84">
            <v>0</v>
          </cell>
          <cell r="K84">
            <v>0</v>
          </cell>
          <cell r="L84">
            <v>0</v>
          </cell>
          <cell r="M84">
            <v>0</v>
          </cell>
        </row>
        <row r="85">
          <cell r="H85">
            <v>420</v>
          </cell>
          <cell r="I85">
            <v>300</v>
          </cell>
          <cell r="J85">
            <v>300</v>
          </cell>
          <cell r="K85">
            <v>300</v>
          </cell>
          <cell r="L85">
            <v>300</v>
          </cell>
          <cell r="M85">
            <v>350</v>
          </cell>
        </row>
        <row r="86">
          <cell r="H86">
            <v>250</v>
          </cell>
          <cell r="I86">
            <v>680</v>
          </cell>
          <cell r="J86">
            <v>80</v>
          </cell>
          <cell r="K86">
            <v>180</v>
          </cell>
          <cell r="L86">
            <v>180</v>
          </cell>
          <cell r="M86">
            <v>120</v>
          </cell>
        </row>
        <row r="87">
          <cell r="H87">
            <v>0</v>
          </cell>
          <cell r="I87">
            <v>0</v>
          </cell>
          <cell r="J87"/>
          <cell r="K87"/>
          <cell r="L87"/>
          <cell r="M87">
            <v>0</v>
          </cell>
        </row>
        <row r="88">
          <cell r="H88">
            <v>250</v>
          </cell>
          <cell r="I88">
            <v>350</v>
          </cell>
          <cell r="J88">
            <v>250</v>
          </cell>
          <cell r="K88">
            <v>200</v>
          </cell>
          <cell r="L88">
            <v>250</v>
          </cell>
          <cell r="M88">
            <v>150</v>
          </cell>
        </row>
        <row r="90">
          <cell r="H90">
            <v>335.61368209255534</v>
          </cell>
          <cell r="I90">
            <v>836.70843035392238</v>
          </cell>
          <cell r="J90">
            <v>621.05685491207009</v>
          </cell>
          <cell r="K90">
            <v>712.70941346320501</v>
          </cell>
          <cell r="L90">
            <v>185.08601331028621</v>
          </cell>
          <cell r="M90">
            <v>169.3763283934793</v>
          </cell>
        </row>
        <row r="96">
          <cell r="H96">
            <v>0</v>
          </cell>
          <cell r="I96">
            <v>0</v>
          </cell>
          <cell r="J96">
            <v>0</v>
          </cell>
          <cell r="K96">
            <v>0</v>
          </cell>
          <cell r="L96">
            <v>0</v>
          </cell>
          <cell r="M96">
            <v>0</v>
          </cell>
        </row>
        <row r="97">
          <cell r="H97">
            <v>850</v>
          </cell>
          <cell r="I97">
            <v>1330</v>
          </cell>
          <cell r="J97">
            <v>2150</v>
          </cell>
          <cell r="K97">
            <v>350</v>
          </cell>
          <cell r="L97">
            <v>300</v>
          </cell>
          <cell r="M97">
            <v>150</v>
          </cell>
        </row>
        <row r="98">
          <cell r="H98">
            <v>1000</v>
          </cell>
          <cell r="I98">
            <v>1284</v>
          </cell>
          <cell r="J98">
            <v>2033</v>
          </cell>
          <cell r="K98">
            <v>1597</v>
          </cell>
          <cell r="L98">
            <v>1618</v>
          </cell>
          <cell r="M98">
            <v>1200</v>
          </cell>
        </row>
        <row r="99">
          <cell r="H99">
            <v>870</v>
          </cell>
          <cell r="I99">
            <v>970</v>
          </cell>
          <cell r="J99">
            <v>470</v>
          </cell>
          <cell r="K99">
            <v>2220</v>
          </cell>
          <cell r="L99">
            <v>1220</v>
          </cell>
          <cell r="M99">
            <v>1300</v>
          </cell>
        </row>
        <row r="100">
          <cell r="H100">
            <v>390</v>
          </cell>
          <cell r="I100">
            <v>380</v>
          </cell>
          <cell r="J100">
            <v>380</v>
          </cell>
          <cell r="K100">
            <v>320</v>
          </cell>
          <cell r="L100">
            <v>320</v>
          </cell>
          <cell r="M100">
            <v>320</v>
          </cell>
        </row>
        <row r="101">
          <cell r="H101">
            <v>460</v>
          </cell>
          <cell r="I101">
            <v>615</v>
          </cell>
          <cell r="J101">
            <v>420</v>
          </cell>
          <cell r="K101">
            <v>407</v>
          </cell>
          <cell r="L101">
            <v>392</v>
          </cell>
          <cell r="M101">
            <v>372</v>
          </cell>
        </row>
        <row r="102">
          <cell r="H102">
            <v>350</v>
          </cell>
          <cell r="I102">
            <v>460</v>
          </cell>
          <cell r="J102">
            <v>750</v>
          </cell>
          <cell r="K102">
            <v>300</v>
          </cell>
          <cell r="L102">
            <v>300</v>
          </cell>
          <cell r="M102">
            <v>300</v>
          </cell>
        </row>
        <row r="104">
          <cell r="H104">
            <v>946.47887323943655</v>
          </cell>
          <cell r="I104">
            <v>1156.7006256662319</v>
          </cell>
          <cell r="J104">
            <v>1005.8526556186869</v>
          </cell>
          <cell r="K104">
            <v>885.60112285356149</v>
          </cell>
          <cell r="L104">
            <v>1052.2013085447777</v>
          </cell>
          <cell r="M104">
            <v>994.9493354984703</v>
          </cell>
        </row>
        <row r="108">
          <cell r="F108" t="str">
            <v>Wains crossing</v>
          </cell>
          <cell r="H108">
            <v>0</v>
          </cell>
          <cell r="I108">
            <v>80</v>
          </cell>
          <cell r="J108">
            <v>0</v>
          </cell>
          <cell r="K108">
            <v>0</v>
          </cell>
          <cell r="L108">
            <v>0</v>
          </cell>
          <cell r="M108">
            <v>0</v>
          </cell>
        </row>
        <row r="109">
          <cell r="F109" t="str">
            <v>ABS relocations (T537, ABS 1556)</v>
          </cell>
          <cell r="H109">
            <v>0</v>
          </cell>
          <cell r="I109">
            <v>25</v>
          </cell>
          <cell r="J109">
            <v>0</v>
          </cell>
          <cell r="K109">
            <v>0</v>
          </cell>
          <cell r="L109">
            <v>0</v>
          </cell>
          <cell r="M109">
            <v>0</v>
          </cell>
        </row>
        <row r="116">
          <cell r="H116">
            <v>0</v>
          </cell>
          <cell r="I116">
            <v>24.102711985503937</v>
          </cell>
          <cell r="J116">
            <v>0</v>
          </cell>
          <cell r="K116">
            <v>0</v>
          </cell>
          <cell r="L116">
            <v>0</v>
          </cell>
          <cell r="M116">
            <v>0</v>
          </cell>
        </row>
        <row r="121">
          <cell r="F121" t="str">
            <v>Mobile sub/gen site preparations</v>
          </cell>
          <cell r="H121">
            <v>120</v>
          </cell>
          <cell r="I121">
            <v>200</v>
          </cell>
          <cell r="J121">
            <v>200</v>
          </cell>
          <cell r="K121">
            <v>200</v>
          </cell>
          <cell r="L121">
            <v>200</v>
          </cell>
          <cell r="M121">
            <v>200</v>
          </cell>
        </row>
        <row r="122">
          <cell r="F122" t="str">
            <v>Quality of Supply</v>
          </cell>
          <cell r="H122">
            <v>220</v>
          </cell>
          <cell r="I122">
            <v>200</v>
          </cell>
          <cell r="J122">
            <v>150</v>
          </cell>
          <cell r="K122">
            <v>0</v>
          </cell>
          <cell r="L122">
            <v>0</v>
          </cell>
          <cell r="M122">
            <v>0</v>
          </cell>
        </row>
        <row r="123">
          <cell r="F123" t="str">
            <v>33 kV Softwood pole replacements</v>
          </cell>
          <cell r="H123">
            <v>70</v>
          </cell>
          <cell r="I123">
            <v>60</v>
          </cell>
          <cell r="J123">
            <v>60</v>
          </cell>
          <cell r="K123">
            <v>60</v>
          </cell>
          <cell r="L123">
            <v>60</v>
          </cell>
          <cell r="M123">
            <v>60</v>
          </cell>
        </row>
        <row r="124">
          <cell r="F124" t="str">
            <v>Mobile sub/gen site preparations</v>
          </cell>
          <cell r="H124">
            <v>200</v>
          </cell>
          <cell r="I124">
            <v>200</v>
          </cell>
          <cell r="J124">
            <v>180</v>
          </cell>
          <cell r="K124">
            <v>180</v>
          </cell>
          <cell r="L124">
            <v>180</v>
          </cell>
          <cell r="M124">
            <v>60</v>
          </cell>
        </row>
        <row r="125">
          <cell r="F125" t="str">
            <v>New ABS's</v>
          </cell>
          <cell r="H125">
            <v>220</v>
          </cell>
          <cell r="I125">
            <v>200</v>
          </cell>
          <cell r="J125">
            <v>200</v>
          </cell>
          <cell r="K125">
            <v>100</v>
          </cell>
          <cell r="L125">
            <v>150</v>
          </cell>
          <cell r="M125">
            <v>150</v>
          </cell>
        </row>
        <row r="127">
          <cell r="H127">
            <v>0</v>
          </cell>
          <cell r="I127">
            <v>0</v>
          </cell>
          <cell r="J127">
            <v>0</v>
          </cell>
          <cell r="K127">
            <v>0</v>
          </cell>
          <cell r="L127">
            <v>0</v>
          </cell>
          <cell r="M127">
            <v>0</v>
          </cell>
        </row>
        <row r="129">
          <cell r="H129">
            <v>200.40241448692154</v>
          </cell>
          <cell r="I129">
            <v>197.4126886431751</v>
          </cell>
          <cell r="J129">
            <v>128.10311106541394</v>
          </cell>
          <cell r="K129">
            <v>92.072507959361417</v>
          </cell>
          <cell r="L129">
            <v>149.59006555214913</v>
          </cell>
          <cell r="M129">
            <v>128.39818442731496</v>
          </cell>
        </row>
        <row r="149">
          <cell r="F149" t="str">
            <v>Earthing</v>
          </cell>
          <cell r="H149">
            <v>330</v>
          </cell>
          <cell r="I149">
            <v>200</v>
          </cell>
          <cell r="J149">
            <v>100</v>
          </cell>
          <cell r="K149">
            <v>100</v>
          </cell>
          <cell r="L149">
            <v>100</v>
          </cell>
          <cell r="M149">
            <v>100</v>
          </cell>
        </row>
        <row r="150">
          <cell r="F150" t="str">
            <v>Upgrade Security starting with Zone Substations.</v>
          </cell>
          <cell r="H150">
            <v>200</v>
          </cell>
          <cell r="I150">
            <v>100</v>
          </cell>
          <cell r="J150">
            <v>100</v>
          </cell>
          <cell r="K150">
            <v>100</v>
          </cell>
          <cell r="L150">
            <v>0</v>
          </cell>
          <cell r="M150">
            <v>0</v>
          </cell>
        </row>
        <row r="151">
          <cell r="F151" t="str">
            <v>11/22 kV Substation Upgrade final stage</v>
          </cell>
          <cell r="H151">
            <v>150</v>
          </cell>
          <cell r="I151">
            <v>150</v>
          </cell>
          <cell r="J151">
            <v>0</v>
          </cell>
          <cell r="K151">
            <v>0</v>
          </cell>
          <cell r="L151">
            <v>0</v>
          </cell>
          <cell r="M151">
            <v>0</v>
          </cell>
        </row>
        <row r="152">
          <cell r="F152" t="str">
            <v>Chalmers St U/G 11 kV</v>
          </cell>
          <cell r="H152">
            <v>0</v>
          </cell>
          <cell r="I152">
            <v>0</v>
          </cell>
          <cell r="J152">
            <v>0</v>
          </cell>
          <cell r="K152">
            <v>0</v>
          </cell>
          <cell r="L152">
            <v>0</v>
          </cell>
          <cell r="M152">
            <v>0</v>
          </cell>
        </row>
        <row r="153">
          <cell r="F153" t="str">
            <v>Glentanner/Ferintosh from 11 to 33 kV</v>
          </cell>
          <cell r="H153">
            <v>0</v>
          </cell>
          <cell r="I153">
            <v>0</v>
          </cell>
          <cell r="J153">
            <v>0</v>
          </cell>
          <cell r="K153">
            <v>0</v>
          </cell>
          <cell r="L153">
            <v>0</v>
          </cell>
          <cell r="M153">
            <v>0</v>
          </cell>
        </row>
        <row r="154">
          <cell r="F154" t="str">
            <v>Guiness St (GRM 7) U/G 11 kV</v>
          </cell>
          <cell r="H154">
            <v>0</v>
          </cell>
          <cell r="I154">
            <v>0</v>
          </cell>
          <cell r="J154">
            <v>0</v>
          </cell>
          <cell r="K154">
            <v>0</v>
          </cell>
          <cell r="L154">
            <v>0</v>
          </cell>
          <cell r="M154">
            <v>0</v>
          </cell>
        </row>
        <row r="155">
          <cell r="F155" t="str">
            <v>Install CB for F321</v>
          </cell>
          <cell r="H155">
            <v>0</v>
          </cell>
          <cell r="I155">
            <v>100</v>
          </cell>
          <cell r="J155">
            <v>0</v>
          </cell>
          <cell r="K155">
            <v>0</v>
          </cell>
          <cell r="L155">
            <v>0</v>
          </cell>
          <cell r="M155">
            <v>0</v>
          </cell>
        </row>
        <row r="156">
          <cell r="F156" t="str">
            <v>McNamaras Rd rebuild</v>
          </cell>
          <cell r="H156">
            <v>0</v>
          </cell>
          <cell r="I156">
            <v>293</v>
          </cell>
          <cell r="J156">
            <v>0</v>
          </cell>
          <cell r="K156">
            <v>0</v>
          </cell>
          <cell r="L156">
            <v>0</v>
          </cell>
          <cell r="M156">
            <v>0</v>
          </cell>
        </row>
        <row r="157">
          <cell r="F157" t="str">
            <v>New RMU's</v>
          </cell>
          <cell r="H157">
            <v>0</v>
          </cell>
          <cell r="I157">
            <v>250</v>
          </cell>
          <cell r="J157">
            <v>250</v>
          </cell>
          <cell r="K157">
            <v>250</v>
          </cell>
          <cell r="L157">
            <v>250</v>
          </cell>
          <cell r="M157">
            <v>250</v>
          </cell>
        </row>
        <row r="158">
          <cell r="F158" t="str">
            <v>Tie between Mahan Rd Fdr. &amp; Main Sth Rd Fdr.</v>
          </cell>
          <cell r="H158">
            <v>230</v>
          </cell>
          <cell r="I158">
            <v>0</v>
          </cell>
          <cell r="J158">
            <v>0</v>
          </cell>
          <cell r="K158">
            <v>0</v>
          </cell>
          <cell r="L158">
            <v>0</v>
          </cell>
          <cell r="M158">
            <v>0</v>
          </cell>
        </row>
        <row r="159">
          <cell r="F159" t="str">
            <v>Wilson St U/G</v>
          </cell>
          <cell r="H159">
            <v>0</v>
          </cell>
          <cell r="I159">
            <v>0</v>
          </cell>
          <cell r="J159">
            <v>0</v>
          </cell>
          <cell r="K159">
            <v>0</v>
          </cell>
          <cell r="L159">
            <v>0</v>
          </cell>
          <cell r="M159">
            <v>0</v>
          </cell>
        </row>
        <row r="161">
          <cell r="H161">
            <v>0</v>
          </cell>
          <cell r="I161">
            <v>0</v>
          </cell>
          <cell r="J161">
            <v>0</v>
          </cell>
          <cell r="K161">
            <v>0</v>
          </cell>
          <cell r="L161">
            <v>0</v>
          </cell>
          <cell r="M161">
            <v>0</v>
          </cell>
        </row>
        <row r="163">
          <cell r="H163">
            <v>219.71830985915494</v>
          </cell>
          <cell r="I163">
            <v>250.89775428719813</v>
          </cell>
          <cell r="J163">
            <v>72.970126556248445</v>
          </cell>
          <cell r="K163">
            <v>76.727089966134514</v>
          </cell>
          <cell r="L163">
            <v>88.739869395342694</v>
          </cell>
          <cell r="M163">
            <v>95.615669254383462</v>
          </cell>
        </row>
        <row r="171">
          <cell r="F171" t="str">
            <v>IT</v>
          </cell>
          <cell r="H171">
            <v>500.00000000000006</v>
          </cell>
          <cell r="I171">
            <v>2210</v>
          </cell>
          <cell r="J171">
            <v>500</v>
          </cell>
          <cell r="K171">
            <v>150</v>
          </cell>
          <cell r="L171">
            <v>150</v>
          </cell>
          <cell r="M171">
            <v>150</v>
          </cell>
        </row>
        <row r="172">
          <cell r="F172" t="str">
            <v>EQUIPMENT</v>
          </cell>
          <cell r="H172">
            <v>106.61199999999999</v>
          </cell>
          <cell r="I172">
            <v>187</v>
          </cell>
          <cell r="J172">
            <v>115</v>
          </cell>
          <cell r="K172">
            <v>140</v>
          </cell>
          <cell r="L172">
            <v>114.99999999999999</v>
          </cell>
          <cell r="M172">
            <v>165</v>
          </cell>
        </row>
        <row r="173">
          <cell r="F173" t="str">
            <v>VEHICLES</v>
          </cell>
          <cell r="H173">
            <v>135</v>
          </cell>
          <cell r="I173">
            <v>90</v>
          </cell>
          <cell r="J173">
            <v>90</v>
          </cell>
          <cell r="K173">
            <v>90</v>
          </cell>
          <cell r="L173">
            <v>90</v>
          </cell>
          <cell r="M173">
            <v>135.00000000000003</v>
          </cell>
        </row>
        <row r="177">
          <cell r="H177">
            <v>0</v>
          </cell>
          <cell r="I177">
            <v>0</v>
          </cell>
          <cell r="J177">
            <v>0</v>
          </cell>
          <cell r="K177">
            <v>0</v>
          </cell>
          <cell r="L177">
            <v>0</v>
          </cell>
          <cell r="M177">
            <v>0</v>
          </cell>
        </row>
        <row r="181">
          <cell r="F181" t="str">
            <v>PROPERTY</v>
          </cell>
          <cell r="H181">
            <v>200</v>
          </cell>
          <cell r="I181">
            <v>3400</v>
          </cell>
          <cell r="J181">
            <v>3250</v>
          </cell>
          <cell r="K181">
            <v>3000</v>
          </cell>
          <cell r="L181">
            <v>3250</v>
          </cell>
          <cell r="M181">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D17"/>
  <sheetViews>
    <sheetView showGridLines="0" view="pageBreakPreview" zoomScaleNormal="100" zoomScaleSheetLayoutView="100" workbookViewId="0">
      <selection activeCell="I12" sqref="I12"/>
    </sheetView>
  </sheetViews>
  <sheetFormatPr defaultRowHeight="12.75" x14ac:dyDescent="0.2"/>
  <cols>
    <col min="1" max="1" width="26.5703125" style="1" customWidth="1"/>
    <col min="2" max="2" width="43.140625" style="1" customWidth="1"/>
    <col min="3" max="3" width="32.7109375" style="1" customWidth="1"/>
    <col min="4" max="4" width="32.28515625" style="1" customWidth="1"/>
    <col min="5" max="16384" width="9.140625" style="1"/>
  </cols>
  <sheetData>
    <row r="1" spans="1:4" x14ac:dyDescent="0.2">
      <c r="A1" s="272"/>
      <c r="B1" s="273"/>
      <c r="C1" s="273"/>
      <c r="D1" s="274"/>
    </row>
    <row r="2" spans="1:4" ht="236.25" customHeight="1" x14ac:dyDescent="0.2">
      <c r="A2" s="257"/>
      <c r="B2" s="259"/>
      <c r="C2" s="259"/>
      <c r="D2" s="260"/>
    </row>
    <row r="3" spans="1:4" ht="23.25" x14ac:dyDescent="0.35">
      <c r="A3" s="275" t="s">
        <v>9</v>
      </c>
      <c r="B3" s="276"/>
      <c r="C3" s="276"/>
      <c r="D3" s="277"/>
    </row>
    <row r="4" spans="1:4" ht="27.75" customHeight="1" x14ac:dyDescent="0.35">
      <c r="A4" s="275" t="s">
        <v>557</v>
      </c>
      <c r="B4" s="276"/>
      <c r="C4" s="276"/>
      <c r="D4" s="277"/>
    </row>
    <row r="5" spans="1:4" ht="27.75" customHeight="1" x14ac:dyDescent="0.35">
      <c r="A5" s="275" t="s">
        <v>0</v>
      </c>
      <c r="B5" s="276"/>
      <c r="C5" s="276"/>
      <c r="D5" s="277"/>
    </row>
    <row r="6" spans="1:4" ht="21" x14ac:dyDescent="0.35">
      <c r="A6" s="278" t="s">
        <v>569</v>
      </c>
      <c r="B6" s="276"/>
      <c r="C6" s="276"/>
      <c r="D6" s="277"/>
    </row>
    <row r="7" spans="1:4" ht="60" customHeight="1" x14ac:dyDescent="0.2">
      <c r="A7" s="279"/>
      <c r="B7" s="276"/>
      <c r="C7" s="276"/>
      <c r="D7" s="277"/>
    </row>
    <row r="8" spans="1:4" ht="15" customHeight="1" x14ac:dyDescent="0.2">
      <c r="A8" s="257"/>
      <c r="B8" s="286" t="s">
        <v>7</v>
      </c>
      <c r="C8" s="294" t="s">
        <v>600</v>
      </c>
      <c r="D8" s="287"/>
    </row>
    <row r="9" spans="1:4" ht="3" customHeight="1" x14ac:dyDescent="0.2">
      <c r="A9" s="257"/>
      <c r="B9" s="259"/>
      <c r="C9" s="293"/>
      <c r="D9" s="260"/>
    </row>
    <row r="10" spans="1:4" ht="15" customHeight="1" x14ac:dyDescent="0.2">
      <c r="A10" s="257"/>
      <c r="B10" s="286" t="s">
        <v>8</v>
      </c>
      <c r="C10" s="49">
        <v>42094</v>
      </c>
      <c r="D10" s="260"/>
    </row>
    <row r="11" spans="1:4" ht="3" customHeight="1" x14ac:dyDescent="0.2">
      <c r="A11" s="257"/>
      <c r="B11" s="259"/>
      <c r="C11" s="295"/>
      <c r="D11" s="260"/>
    </row>
    <row r="12" spans="1:4" ht="15" customHeight="1" x14ac:dyDescent="0.2">
      <c r="A12" s="257"/>
      <c r="B12" s="286" t="s">
        <v>561</v>
      </c>
      <c r="C12" s="49">
        <v>42095</v>
      </c>
      <c r="D12" s="260"/>
    </row>
    <row r="13" spans="1:4" ht="15" customHeight="1" x14ac:dyDescent="0.2">
      <c r="A13" s="257"/>
      <c r="B13" s="262"/>
      <c r="C13" s="262"/>
      <c r="D13" s="260"/>
    </row>
    <row r="14" spans="1:4" ht="15" customHeight="1" x14ac:dyDescent="0.2">
      <c r="A14" s="257"/>
      <c r="B14" s="262"/>
      <c r="C14" s="262"/>
      <c r="D14" s="277"/>
    </row>
    <row r="15" spans="1:4" ht="15" customHeight="1" x14ac:dyDescent="0.2">
      <c r="A15" s="280" t="s">
        <v>562</v>
      </c>
      <c r="B15" s="281"/>
      <c r="C15" s="276"/>
      <c r="D15" s="277"/>
    </row>
    <row r="16" spans="1:4" x14ac:dyDescent="0.2">
      <c r="A16" s="282" t="s">
        <v>597</v>
      </c>
      <c r="B16" s="276"/>
      <c r="C16" s="276"/>
      <c r="D16" s="277"/>
    </row>
    <row r="17" spans="1:4" ht="39.950000000000003" customHeight="1" x14ac:dyDescent="0.2">
      <c r="A17" s="283"/>
      <c r="B17" s="284"/>
      <c r="C17" s="284"/>
      <c r="D17" s="285"/>
    </row>
  </sheetData>
  <sheetProtection formatRows="0" insertRows="0"/>
  <customSheetViews>
    <customSheetView guid="{21F2E024-704F-4E93-AC63-213755ECFFE0}" showPageBreaks="1" showGridLines="0" fitToPage="1" printArea="1" view="pageBreakPreview">
      <selection activeCell="C8" sqref="C8"/>
      <pageMargins left="0.70866141732283472" right="0.70866141732283472" top="0.74803149606299213" bottom="0.74803149606299213" header="0.31496062992125989" footer="0.31496062992125989"/>
      <pageSetup paperSize="9" scale="7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dataValidations xWindow="506" yWindow="670" count="2">
    <dataValidation type="date" operator="greaterThan" allowBlank="1" showInputMessage="1" showErrorMessage="1" errorTitle="Date entry" error="Dates after 1 January 2011 accepted" promptTitle="Date entry" prompt=" " sqref="C12 C10">
      <formula1>40544</formula1>
    </dataValidation>
    <dataValidation allowBlank="1" showInputMessage="1" promptTitle="Name of regulated entity" prompt=" " sqref="C8"/>
  </dataValidations>
  <pageMargins left="0.70866141732283472" right="0.70866141732283472" top="0.74803149606299213" bottom="0.74803149606299213" header="0.31496062992125984" footer="0.31496062992125984"/>
  <pageSetup paperSize="9" scale="72" orientation="portrait" cellComments="asDisplayed" r:id="rId2"/>
  <headerFooter>
    <oddHeader>&amp;CCommerce Commission Information Disclosure Template</oddHeader>
    <oddFooter>&amp;L&amp;F&amp;C&amp;P&amp;R&amp;A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0"/>
    <pageSetUpPr fitToPage="1"/>
  </sheetPr>
  <dimension ref="A1:D16"/>
  <sheetViews>
    <sheetView showGridLines="0" view="pageBreakPreview" zoomScaleNormal="100" zoomScaleSheetLayoutView="100" workbookViewId="0"/>
  </sheetViews>
  <sheetFormatPr defaultRowHeight="12.75" x14ac:dyDescent="0.2"/>
  <cols>
    <col min="2" max="2" width="9" customWidth="1"/>
    <col min="3" max="3" width="105.85546875" customWidth="1"/>
    <col min="6" max="7" width="9.140625" customWidth="1"/>
    <col min="8" max="8" width="24.140625" customWidth="1"/>
    <col min="9" max="9" width="36.7109375" customWidth="1"/>
  </cols>
  <sheetData>
    <row r="1" spans="1:4" ht="28.5" customHeight="1" x14ac:dyDescent="0.2">
      <c r="A1" s="253"/>
      <c r="B1" s="254"/>
      <c r="C1" s="255"/>
      <c r="D1" s="256"/>
    </row>
    <row r="2" spans="1:4" ht="15.75" x14ac:dyDescent="0.25">
      <c r="A2" s="257"/>
      <c r="B2" s="258" t="s">
        <v>3</v>
      </c>
      <c r="C2" s="259"/>
      <c r="D2" s="260"/>
    </row>
    <row r="3" spans="1:4" x14ac:dyDescent="0.2">
      <c r="A3" s="257"/>
      <c r="B3" s="261" t="s">
        <v>587</v>
      </c>
      <c r="C3" s="259"/>
      <c r="D3" s="260"/>
    </row>
    <row r="4" spans="1:4" x14ac:dyDescent="0.2">
      <c r="A4" s="257"/>
      <c r="B4" s="262"/>
      <c r="C4" s="263"/>
      <c r="D4" s="260"/>
    </row>
    <row r="5" spans="1:4" s="17" customFormat="1" x14ac:dyDescent="0.2">
      <c r="A5" s="264"/>
      <c r="B5" s="265" t="s">
        <v>1</v>
      </c>
      <c r="C5" s="265" t="s">
        <v>579</v>
      </c>
      <c r="D5" s="266"/>
    </row>
    <row r="6" spans="1:4" s="17" customFormat="1" x14ac:dyDescent="0.2">
      <c r="A6" s="264"/>
      <c r="B6" s="267" t="s">
        <v>417</v>
      </c>
      <c r="C6" s="268" t="s">
        <v>580</v>
      </c>
      <c r="D6" s="266"/>
    </row>
    <row r="7" spans="1:4" s="17" customFormat="1" x14ac:dyDescent="0.2">
      <c r="A7" s="264"/>
      <c r="B7" s="267" t="s">
        <v>428</v>
      </c>
      <c r="C7" s="268" t="s">
        <v>581</v>
      </c>
      <c r="D7" s="266"/>
    </row>
    <row r="8" spans="1:4" s="17" customFormat="1" x14ac:dyDescent="0.2">
      <c r="A8" s="264"/>
      <c r="B8" s="267" t="s">
        <v>429</v>
      </c>
      <c r="C8" s="268" t="s">
        <v>582</v>
      </c>
      <c r="D8" s="266"/>
    </row>
    <row r="9" spans="1:4" s="17" customFormat="1" x14ac:dyDescent="0.2">
      <c r="A9" s="264"/>
      <c r="B9" s="267" t="s">
        <v>430</v>
      </c>
      <c r="C9" s="268" t="s">
        <v>583</v>
      </c>
      <c r="D9" s="266"/>
    </row>
    <row r="10" spans="1:4" s="17" customFormat="1" x14ac:dyDescent="0.2">
      <c r="A10" s="264"/>
      <c r="B10" s="267" t="s">
        <v>589</v>
      </c>
      <c r="C10" s="268" t="s">
        <v>584</v>
      </c>
      <c r="D10" s="266"/>
    </row>
    <row r="11" spans="1:4" x14ac:dyDescent="0.2">
      <c r="A11" s="264"/>
      <c r="B11" s="267" t="s">
        <v>431</v>
      </c>
      <c r="C11" s="268" t="s">
        <v>585</v>
      </c>
      <c r="D11" s="266"/>
    </row>
    <row r="12" spans="1:4" x14ac:dyDescent="0.2">
      <c r="A12" s="264"/>
      <c r="B12" s="267" t="s">
        <v>246</v>
      </c>
      <c r="C12" s="268" t="s">
        <v>586</v>
      </c>
      <c r="D12" s="266"/>
    </row>
    <row r="13" spans="1:4" x14ac:dyDescent="0.2">
      <c r="A13" s="264"/>
      <c r="B13" s="262"/>
      <c r="C13" s="262"/>
      <c r="D13" s="266"/>
    </row>
    <row r="14" spans="1:4" x14ac:dyDescent="0.2">
      <c r="A14" s="264"/>
      <c r="B14" s="262"/>
      <c r="C14" s="262"/>
      <c r="D14" s="266"/>
    </row>
    <row r="15" spans="1:4" x14ac:dyDescent="0.2">
      <c r="A15" s="264"/>
      <c r="B15" s="262"/>
      <c r="C15" s="262"/>
      <c r="D15" s="266"/>
    </row>
    <row r="16" spans="1:4" x14ac:dyDescent="0.2">
      <c r="A16" s="269"/>
      <c r="B16" s="270"/>
      <c r="C16" s="270"/>
      <c r="D16" s="271"/>
    </row>
  </sheetData>
  <sheetProtection sheet="1" objects="1"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75"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hyperlinks>
    <hyperlink ref="C6" location="'S11a.Capex Forecast'!$A$4" tooltip="Section title. Click once to follow" display="REPORT ON FORECAST CAPITAL EXPENDITURE"/>
    <hyperlink ref="C7" location="'S11b.Opex Forecast'!$A$4" tooltip="Section title. Click once to follow" display="REPORT ON FORECAST OPERATIONAL EXPENDITURE"/>
    <hyperlink ref="C8" location="'S12a.Asset Condition'!$A$4" tooltip="Section title. Click once to follow" display="REPORT ON ASSET CONDITION"/>
    <hyperlink ref="C9" location="'S12b.Capacity Forecast'!$A$4" tooltip="Section title. Click once to follow" display="REPORT ON FORECAST CAPACITY"/>
    <hyperlink ref="C10" location="'S12c.Demand Forecast'!$A$4" tooltip="Section title. Click once to follow" display="REPORT ON FORECAST NETWORK DEMAND"/>
    <hyperlink ref="C11" location="'S12d.Reliability Forecast'!$A$5" tooltip="Section title. Click once to follow" display="REPORT FORECAST INTERRUPTIONS AND DURATION"/>
    <hyperlink ref="C12" location="'S13.AMMAT'!$A$5" tooltip="Section title. Click once to follow" display="REPORT ON ASSET MANAGEMENT MATURITY"/>
  </hyperlinks>
  <pageMargins left="0.70866141732283472" right="0.70866141732283472" top="0.74803149606299213" bottom="0.74803149606299213" header="0.31496062992125989" footer="0.31496062992125989"/>
  <pageSetup paperSize="9" scale="73" orientation="portrait" cellComments="asDisplayed" r:id="rId2"/>
  <headerFooter>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pageSetUpPr fitToPage="1"/>
  </sheetPr>
  <dimension ref="A1:C28"/>
  <sheetViews>
    <sheetView showGridLines="0" view="pageBreakPreview" zoomScaleNormal="100" zoomScaleSheetLayoutView="100" workbookViewId="0"/>
  </sheetViews>
  <sheetFormatPr defaultRowHeight="15" x14ac:dyDescent="0.2"/>
  <cols>
    <col min="1" max="1" width="9.140625" style="2"/>
    <col min="2" max="2" width="110.85546875" style="2" customWidth="1"/>
    <col min="3" max="3" width="9.140625" style="2" customWidth="1"/>
    <col min="4" max="16384" width="9.140625" style="2"/>
  </cols>
  <sheetData>
    <row r="1" spans="1:3" x14ac:dyDescent="0.2">
      <c r="A1" s="238"/>
      <c r="B1" s="298"/>
      <c r="C1" s="299"/>
    </row>
    <row r="2" spans="1:3" ht="15.75" x14ac:dyDescent="0.25">
      <c r="A2" s="239"/>
      <c r="B2" s="240" t="s">
        <v>592</v>
      </c>
      <c r="C2" s="241"/>
    </row>
    <row r="3" spans="1:3" ht="63.75" x14ac:dyDescent="0.2">
      <c r="A3" s="239"/>
      <c r="B3" s="288" t="s">
        <v>593</v>
      </c>
      <c r="C3" s="241"/>
    </row>
    <row r="4" spans="1:3" x14ac:dyDescent="0.2">
      <c r="A4" s="239"/>
      <c r="B4" s="242"/>
      <c r="C4" s="241"/>
    </row>
    <row r="5" spans="1:3" ht="15.75" x14ac:dyDescent="0.2">
      <c r="A5" s="239"/>
      <c r="B5" s="243" t="s">
        <v>554</v>
      </c>
      <c r="C5" s="241"/>
    </row>
    <row r="6" spans="1:3" ht="38.25" x14ac:dyDescent="0.2">
      <c r="A6" s="239"/>
      <c r="B6" s="242" t="s">
        <v>563</v>
      </c>
      <c r="C6" s="241"/>
    </row>
    <row r="7" spans="1:3" ht="63.75" x14ac:dyDescent="0.2">
      <c r="A7" s="239"/>
      <c r="B7" s="242" t="s">
        <v>564</v>
      </c>
      <c r="C7" s="241"/>
    </row>
    <row r="8" spans="1:3" x14ac:dyDescent="0.2">
      <c r="A8" s="239"/>
      <c r="B8" s="244"/>
      <c r="C8" s="241"/>
    </row>
    <row r="9" spans="1:3" ht="15.75" x14ac:dyDescent="0.25">
      <c r="A9" s="239"/>
      <c r="B9" s="245" t="s">
        <v>555</v>
      </c>
      <c r="C9" s="241"/>
    </row>
    <row r="10" spans="1:3" ht="25.5" x14ac:dyDescent="0.2">
      <c r="A10" s="239"/>
      <c r="B10" s="242" t="s">
        <v>594</v>
      </c>
      <c r="C10" s="241"/>
    </row>
    <row r="11" spans="1:3" ht="25.5" x14ac:dyDescent="0.2">
      <c r="A11" s="239"/>
      <c r="B11" s="242" t="s">
        <v>596</v>
      </c>
      <c r="C11" s="241"/>
    </row>
    <row r="12" spans="1:3" x14ac:dyDescent="0.2">
      <c r="A12" s="239"/>
      <c r="B12" s="242"/>
      <c r="C12" s="241"/>
    </row>
    <row r="13" spans="1:3" ht="15.75" x14ac:dyDescent="0.2">
      <c r="A13" s="239"/>
      <c r="B13" s="243" t="s">
        <v>558</v>
      </c>
      <c r="C13" s="241"/>
    </row>
    <row r="14" spans="1:3" ht="38.25" x14ac:dyDescent="0.2">
      <c r="A14" s="239"/>
      <c r="B14" s="242" t="s">
        <v>559</v>
      </c>
      <c r="C14" s="241"/>
    </row>
    <row r="15" spans="1:3" x14ac:dyDescent="0.2">
      <c r="A15" s="239"/>
      <c r="B15" s="242"/>
      <c r="C15" s="241"/>
    </row>
    <row r="16" spans="1:3" ht="15.75" x14ac:dyDescent="0.2">
      <c r="A16" s="239"/>
      <c r="B16" s="243" t="s">
        <v>565</v>
      </c>
      <c r="C16" s="241"/>
    </row>
    <row r="17" spans="1:3" ht="15.75" customHeight="1" x14ac:dyDescent="0.2">
      <c r="A17" s="239"/>
      <c r="B17" s="242" t="s">
        <v>566</v>
      </c>
      <c r="C17" s="241"/>
    </row>
    <row r="18" spans="1:3" x14ac:dyDescent="0.2">
      <c r="A18" s="239"/>
      <c r="B18" s="242"/>
      <c r="C18" s="241"/>
    </row>
    <row r="19" spans="1:3" ht="15.75" x14ac:dyDescent="0.2">
      <c r="A19" s="239"/>
      <c r="B19" s="243" t="s">
        <v>556</v>
      </c>
      <c r="C19" s="241"/>
    </row>
    <row r="20" spans="1:3" ht="25.5" x14ac:dyDescent="0.2">
      <c r="A20" s="239"/>
      <c r="B20" s="242" t="s">
        <v>595</v>
      </c>
      <c r="C20" s="241"/>
    </row>
    <row r="21" spans="1:3" s="3" customFormat="1" ht="51" x14ac:dyDescent="0.2">
      <c r="A21" s="246"/>
      <c r="B21" s="247" t="s">
        <v>599</v>
      </c>
      <c r="C21" s="248"/>
    </row>
    <row r="22" spans="1:3" s="3" customFormat="1" x14ac:dyDescent="0.2">
      <c r="A22" s="246"/>
      <c r="B22" s="247"/>
      <c r="C22" s="248"/>
    </row>
    <row r="23" spans="1:3" s="3" customFormat="1" ht="15.75" x14ac:dyDescent="0.2">
      <c r="A23" s="246"/>
      <c r="B23" s="249" t="s">
        <v>588</v>
      </c>
      <c r="C23" s="248"/>
    </row>
    <row r="24" spans="1:3" s="3" customFormat="1" ht="38.25" x14ac:dyDescent="0.2">
      <c r="A24" s="246"/>
      <c r="B24" s="242" t="s">
        <v>598</v>
      </c>
      <c r="C24" s="248"/>
    </row>
    <row r="25" spans="1:3" x14ac:dyDescent="0.2">
      <c r="A25" s="239"/>
      <c r="B25" s="242"/>
      <c r="C25" s="241"/>
    </row>
    <row r="26" spans="1:3" ht="15.75" x14ac:dyDescent="0.2">
      <c r="A26" s="239"/>
      <c r="B26" s="249" t="s">
        <v>590</v>
      </c>
      <c r="C26" s="241"/>
    </row>
    <row r="27" spans="1:3" ht="38.25" x14ac:dyDescent="0.2">
      <c r="A27" s="239"/>
      <c r="B27" s="242" t="s">
        <v>591</v>
      </c>
      <c r="C27" s="241"/>
    </row>
    <row r="28" spans="1:3" s="3" customFormat="1" x14ac:dyDescent="0.2">
      <c r="A28" s="250"/>
      <c r="B28" s="251"/>
      <c r="C28" s="252"/>
    </row>
  </sheetData>
  <sheetProtection sheet="1" objects="1"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6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1">
    <mergeCell ref="B1:C1"/>
  </mergeCells>
  <phoneticPr fontId="2" type="noConversion"/>
  <pageMargins left="0.70866141732283472" right="0.70866141732283472" top="0.74803149606299213" bottom="0.74803149606299213" header="0.31496062992125989" footer="0.31496062992125989"/>
  <pageSetup paperSize="9" scale="75" orientation="portrait" cellComments="asDisplayed" r:id="rId2"/>
  <headerFooter>
    <oddHeader>&amp;CCommerce Commission Information Disclosure Template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T197"/>
  <sheetViews>
    <sheetView showGridLines="0" zoomScaleNormal="100" zoomScaleSheetLayoutView="100" workbookViewId="0">
      <selection activeCell="G3" sqref="G3"/>
    </sheetView>
  </sheetViews>
  <sheetFormatPr defaultRowHeight="12.75" x14ac:dyDescent="0.2"/>
  <cols>
    <col min="1" max="1" width="5" style="4" customWidth="1"/>
    <col min="2" max="2" width="2.140625" style="53" customWidth="1"/>
    <col min="3" max="3" width="6.140625" style="10" customWidth="1"/>
    <col min="4" max="4" width="2.28515625" style="11" customWidth="1"/>
    <col min="5" max="5" width="2.28515625" style="10" customWidth="1"/>
    <col min="6" max="6" width="53.28515625" style="15" customWidth="1"/>
    <col min="7" max="7" width="19" style="15" customWidth="1"/>
    <col min="8" max="8" width="16.140625" style="11" customWidth="1"/>
    <col min="9" max="13" width="16.140625" style="4" customWidth="1"/>
    <col min="14" max="14" width="16.28515625" style="4" customWidth="1"/>
    <col min="15" max="18" width="16.140625" style="4" customWidth="1"/>
    <col min="19" max="19" width="2.140625" style="7" customWidth="1"/>
    <col min="20" max="20" width="7.28515625" bestFit="1" customWidth="1"/>
    <col min="21" max="16384" width="9.140625" style="4"/>
  </cols>
  <sheetData>
    <row r="1" spans="1:20" s="8" customFormat="1" ht="15" customHeight="1" x14ac:dyDescent="0.2">
      <c r="A1" s="230"/>
      <c r="B1" s="32"/>
      <c r="C1" s="32"/>
      <c r="D1" s="32"/>
      <c r="E1" s="32"/>
      <c r="F1" s="32"/>
      <c r="G1" s="32"/>
      <c r="H1" s="32"/>
      <c r="I1" s="32"/>
      <c r="J1" s="32"/>
      <c r="K1" s="32"/>
      <c r="L1" s="32"/>
      <c r="M1" s="32"/>
      <c r="N1" s="32"/>
      <c r="O1" s="32"/>
      <c r="P1" s="32"/>
      <c r="Q1" s="32"/>
      <c r="R1" s="32"/>
      <c r="S1" s="33"/>
      <c r="T1" s="210"/>
    </row>
    <row r="2" spans="1:20" s="8" customFormat="1" ht="18" customHeight="1" x14ac:dyDescent="0.3">
      <c r="A2" s="34"/>
      <c r="B2" s="171"/>
      <c r="C2" s="171"/>
      <c r="D2" s="171"/>
      <c r="E2" s="171"/>
      <c r="F2" s="171"/>
      <c r="G2" s="171"/>
      <c r="H2" s="171"/>
      <c r="I2" s="171"/>
      <c r="J2" s="171"/>
      <c r="K2" s="171"/>
      <c r="L2" s="171"/>
      <c r="M2" s="171"/>
      <c r="N2" s="29"/>
      <c r="O2" s="45" t="s">
        <v>7</v>
      </c>
      <c r="P2" s="300" t="str">
        <f>IF(NOT(ISBLANK(CoverSheet!$C$8)),CoverSheet!$C$8,"")</f>
        <v>Alpine Energy Limited</v>
      </c>
      <c r="Q2" s="300"/>
      <c r="R2" s="300"/>
      <c r="S2" s="26"/>
      <c r="T2" s="210"/>
    </row>
    <row r="3" spans="1:20" s="8" customFormat="1" ht="18" customHeight="1" x14ac:dyDescent="0.3">
      <c r="A3" s="34"/>
      <c r="B3" s="171"/>
      <c r="C3" s="171"/>
      <c r="D3" s="171"/>
      <c r="E3" s="171"/>
      <c r="F3" s="171"/>
      <c r="G3" s="171"/>
      <c r="H3" s="171"/>
      <c r="I3" s="171"/>
      <c r="J3" s="171"/>
      <c r="K3" s="171"/>
      <c r="L3" s="171"/>
      <c r="M3" s="171"/>
      <c r="N3" s="29"/>
      <c r="O3" s="45" t="s">
        <v>238</v>
      </c>
      <c r="P3" s="301" t="str">
        <f>IF(ISNUMBER(CoverSheet!$C$12),TEXT(CoverSheet!$C$12,"_([$-1409]d mmmm yyyy;_(@")&amp;" –"&amp;TEXT(DATE(YEAR(CoverSheet!$C$12)+10,MONTH(CoverSheet!$C$12),DAY(CoverSheet!$C$12)-1),"_([$-1409]d mmmm yyyy;_(@"),"")</f>
        <v xml:space="preserve"> 1 April 2015 – 31 March 2025</v>
      </c>
      <c r="Q3" s="302"/>
      <c r="R3" s="303"/>
      <c r="S3" s="26"/>
      <c r="T3" s="210"/>
    </row>
    <row r="4" spans="1:20" s="8" customFormat="1" ht="21" x14ac:dyDescent="0.35">
      <c r="A4" s="172" t="s">
        <v>418</v>
      </c>
      <c r="B4" s="89"/>
      <c r="C4" s="171"/>
      <c r="D4" s="171"/>
      <c r="E4" s="171"/>
      <c r="F4" s="171"/>
      <c r="G4" s="171"/>
      <c r="H4" s="171"/>
      <c r="I4" s="171"/>
      <c r="J4" s="171"/>
      <c r="K4" s="171"/>
      <c r="L4" s="171"/>
      <c r="M4" s="171"/>
      <c r="N4" s="171"/>
      <c r="O4" s="58"/>
      <c r="P4" s="171"/>
      <c r="Q4" s="171"/>
      <c r="R4" s="171"/>
      <c r="S4" s="26"/>
      <c r="T4" s="210"/>
    </row>
    <row r="5" spans="1:20" s="136" customFormat="1" ht="61.5" customHeight="1" x14ac:dyDescent="0.2">
      <c r="A5" s="307" t="s">
        <v>523</v>
      </c>
      <c r="B5" s="308"/>
      <c r="C5" s="308"/>
      <c r="D5" s="308"/>
      <c r="E5" s="308"/>
      <c r="F5" s="308"/>
      <c r="G5" s="308"/>
      <c r="H5" s="308"/>
      <c r="I5" s="308"/>
      <c r="J5" s="308"/>
      <c r="K5" s="308"/>
      <c r="L5" s="308"/>
      <c r="M5" s="308"/>
      <c r="N5" s="308"/>
      <c r="O5" s="308"/>
      <c r="P5" s="308"/>
      <c r="Q5" s="308"/>
      <c r="R5" s="308"/>
      <c r="S5" s="130"/>
      <c r="T5" s="211"/>
    </row>
    <row r="6" spans="1:20" s="7" customFormat="1" ht="15" customHeight="1" x14ac:dyDescent="0.2">
      <c r="A6" s="39" t="s">
        <v>535</v>
      </c>
      <c r="B6" s="58"/>
      <c r="C6" s="58"/>
      <c r="D6" s="171"/>
      <c r="E6" s="171"/>
      <c r="F6" s="171"/>
      <c r="G6" s="171"/>
      <c r="H6" s="171"/>
      <c r="I6" s="171"/>
      <c r="J6" s="171"/>
      <c r="K6" s="171"/>
      <c r="L6" s="171"/>
      <c r="M6" s="171"/>
      <c r="N6" s="171"/>
      <c r="O6" s="171"/>
      <c r="P6" s="171"/>
      <c r="Q6" s="171"/>
      <c r="R6" s="171"/>
      <c r="S6" s="26"/>
      <c r="T6" s="212"/>
    </row>
    <row r="7" spans="1:20" s="7" customFormat="1" ht="32.25" customHeight="1" x14ac:dyDescent="0.2">
      <c r="A7" s="62">
        <v>7</v>
      </c>
      <c r="B7" s="47"/>
      <c r="C7" s="125"/>
      <c r="D7" s="125"/>
      <c r="E7" s="125"/>
      <c r="F7" s="125"/>
      <c r="G7" s="125"/>
      <c r="H7" s="145" t="s">
        <v>239</v>
      </c>
      <c r="I7" s="145" t="s">
        <v>454</v>
      </c>
      <c r="J7" s="145" t="s">
        <v>455</v>
      </c>
      <c r="K7" s="145" t="s">
        <v>456</v>
      </c>
      <c r="L7" s="145" t="s">
        <v>457</v>
      </c>
      <c r="M7" s="145" t="s">
        <v>458</v>
      </c>
      <c r="N7" s="175" t="s">
        <v>460</v>
      </c>
      <c r="O7" s="145" t="s">
        <v>461</v>
      </c>
      <c r="P7" s="145" t="s">
        <v>462</v>
      </c>
      <c r="Q7" s="145" t="s">
        <v>463</v>
      </c>
      <c r="R7" s="145" t="s">
        <v>464</v>
      </c>
      <c r="S7" s="21"/>
      <c r="T7" s="212"/>
    </row>
    <row r="8" spans="1:20" ht="18.75" customHeight="1" x14ac:dyDescent="0.2">
      <c r="A8" s="62">
        <v>8</v>
      </c>
      <c r="B8" s="47"/>
      <c r="C8" s="143"/>
      <c r="D8" s="125"/>
      <c r="E8" s="125"/>
      <c r="F8" s="125"/>
      <c r="G8" s="221" t="str">
        <f>IF(ISNUMBER(CoverSheet!$C$12),"for year ended","")</f>
        <v>for year ended</v>
      </c>
      <c r="H8" s="146">
        <f>IF(ISNUMBER(CoverSheet!$C$12),DATE(YEAR(CoverSheet!$C$12),MONTH(CoverSheet!$C$12),DAY(CoverSheet!$C$12))-1,"")</f>
        <v>42094</v>
      </c>
      <c r="I8" s="146">
        <f>IF(ISNUMBER(CoverSheet!$C$12),DATE(YEAR(CoverSheet!$C$12)+1,MONTH(CoverSheet!$C$12),DAY(CoverSheet!$C$12))-1,"")</f>
        <v>42460</v>
      </c>
      <c r="J8" s="146">
        <f>IF(ISNUMBER(CoverSheet!$C$12),DATE(YEAR(CoverSheet!$C$12)+2,MONTH(CoverSheet!$C$12),DAY(CoverSheet!$C$12))-1,"")</f>
        <v>42825</v>
      </c>
      <c r="K8" s="146">
        <f>IF(ISNUMBER(CoverSheet!$C$12),DATE(YEAR(CoverSheet!$C$12)+3,MONTH(CoverSheet!$C$12),DAY(CoverSheet!$C$12))-1,"")</f>
        <v>43190</v>
      </c>
      <c r="L8" s="146">
        <f>IF(ISNUMBER(CoverSheet!$C$12),DATE(YEAR(CoverSheet!$C$12)+4,MONTH(CoverSheet!$C$12),DAY(CoverSheet!$C$12))-1,"")</f>
        <v>43555</v>
      </c>
      <c r="M8" s="146">
        <f>IF(ISNUMBER(CoverSheet!$C$12),DATE(YEAR(CoverSheet!$C$12)+5,MONTH(CoverSheet!$C$12),DAY(CoverSheet!$C$12))-1,"")</f>
        <v>43921</v>
      </c>
      <c r="N8" s="146">
        <f>IF(ISNUMBER(CoverSheet!$C$12),DATE(YEAR(CoverSheet!$C$12)+6,MONTH(CoverSheet!$C$12),DAY(CoverSheet!$C$12))-1,"")</f>
        <v>44286</v>
      </c>
      <c r="O8" s="146">
        <f>IF(ISNUMBER(CoverSheet!$C$12),DATE(YEAR(CoverSheet!$C$12)+7,MONTH(CoverSheet!$C$12),DAY(CoverSheet!$C$12))-1,"")</f>
        <v>44651</v>
      </c>
      <c r="P8" s="146">
        <f>IF(ISNUMBER(CoverSheet!$C$12),DATE(YEAR(CoverSheet!$C$12)+8,MONTH(CoverSheet!$C$12),DAY(CoverSheet!$C$12))-1,"")</f>
        <v>45016</v>
      </c>
      <c r="Q8" s="146">
        <f>IF(ISNUMBER(CoverSheet!$C$12),DATE(YEAR(CoverSheet!$C$12)+9,MONTH(CoverSheet!$C$12),DAY(CoverSheet!$C$12))-1,"")</f>
        <v>45382</v>
      </c>
      <c r="R8" s="146">
        <f>IF(ISNUMBER(CoverSheet!$C$12),DATE(YEAR(CoverSheet!$C$12)+10,MONTH(CoverSheet!$C$12),DAY(CoverSheet!$C$12))-1,"")</f>
        <v>45747</v>
      </c>
      <c r="S8" s="21"/>
      <c r="T8" s="212"/>
    </row>
    <row r="9" spans="1:20" s="65" customFormat="1" ht="26.25" customHeight="1" x14ac:dyDescent="0.3">
      <c r="A9" s="62">
        <v>9</v>
      </c>
      <c r="B9" s="47"/>
      <c r="C9" s="110" t="s">
        <v>524</v>
      </c>
      <c r="D9" s="125"/>
      <c r="E9" s="125"/>
      <c r="F9" s="125"/>
      <c r="G9" s="221"/>
      <c r="H9" s="147" t="s">
        <v>506</v>
      </c>
      <c r="I9" s="146"/>
      <c r="J9" s="146"/>
      <c r="K9" s="146"/>
      <c r="L9" s="146"/>
      <c r="M9" s="146"/>
      <c r="N9" s="146"/>
      <c r="O9" s="146"/>
      <c r="P9" s="146"/>
      <c r="Q9" s="146"/>
      <c r="R9" s="148"/>
      <c r="S9" s="21"/>
      <c r="T9" s="212"/>
    </row>
    <row r="10" spans="1:20" ht="15" customHeight="1" x14ac:dyDescent="0.2">
      <c r="A10" s="62">
        <v>10</v>
      </c>
      <c r="B10" s="47"/>
      <c r="C10" s="174"/>
      <c r="D10" s="174"/>
      <c r="E10" s="121"/>
      <c r="F10" s="174" t="s">
        <v>467</v>
      </c>
      <c r="G10" s="121"/>
      <c r="H10" s="225">
        <f>'[1]S11a.Capex Forecast'!H10</f>
        <v>2890</v>
      </c>
      <c r="I10" s="225">
        <f>'[1]S11a.Capex Forecast'!I10</f>
        <v>2983.5</v>
      </c>
      <c r="J10" s="225">
        <f>'[1]S11a.Capex Forecast'!J10</f>
        <v>3049.139924999999</v>
      </c>
      <c r="K10" s="225">
        <f>'[1]S11a.Capex Forecast'!K10</f>
        <v>3077.5031999999992</v>
      </c>
      <c r="L10" s="225">
        <f>'[1]S11a.Capex Forecast'!L10</f>
        <v>3166.1140679999999</v>
      </c>
      <c r="M10" s="225">
        <f>'[1]S11a.Capex Forecast'!M10</f>
        <v>3174.2323092000001</v>
      </c>
      <c r="N10" s="225">
        <f>'[1]S11a.Capex Forecast'!N10</f>
        <v>2787.2519876784004</v>
      </c>
      <c r="O10" s="225">
        <f>'[1]S11a.Capex Forecast'!O10</f>
        <v>2785.5627440495036</v>
      </c>
      <c r="P10" s="225">
        <f>'[1]S11a.Capex Forecast'!P10</f>
        <v>2811.9825144054371</v>
      </c>
      <c r="Q10" s="225">
        <f>'[1]S11a.Capex Forecast'!Q10</f>
        <v>2868.2221646935459</v>
      </c>
      <c r="R10" s="225">
        <f>'[1]S11a.Capex Forecast'!R10</f>
        <v>2864.6368869876792</v>
      </c>
      <c r="S10" s="21"/>
      <c r="T10" s="212"/>
    </row>
    <row r="11" spans="1:20" s="6" customFormat="1" ht="15" customHeight="1" x14ac:dyDescent="0.2">
      <c r="A11" s="62">
        <v>11</v>
      </c>
      <c r="B11" s="47"/>
      <c r="C11" s="174"/>
      <c r="D11" s="174"/>
      <c r="E11" s="128"/>
      <c r="F11" s="174" t="s">
        <v>79</v>
      </c>
      <c r="G11" s="128"/>
      <c r="H11" s="225">
        <f>'[1]S11a.Capex Forecast'!H11</f>
        <v>1390</v>
      </c>
      <c r="I11" s="225">
        <f>'[1]S11a.Capex Forecast'!I11</f>
        <v>3717.9</v>
      </c>
      <c r="J11" s="225">
        <f>'[1]S11a.Capex Forecast'!J11</f>
        <v>3992.5490299999988</v>
      </c>
      <c r="K11" s="225">
        <f>'[1]S11a.Capex Forecast'!K11</f>
        <v>4435.84944</v>
      </c>
      <c r="L11" s="225">
        <f>'[1]S11a.Capex Forecast'!L11</f>
        <v>790.17547679999996</v>
      </c>
      <c r="M11" s="225">
        <f>'[1]S11a.Capex Forecast'!M11</f>
        <v>684.53009798400001</v>
      </c>
      <c r="N11" s="225">
        <f>'[1]S11a.Capex Forecast'!N11</f>
        <v>709.48232413632002</v>
      </c>
      <c r="O11" s="225">
        <f>'[1]S11a.Capex Forecast'!O11</f>
        <v>712.18511394255347</v>
      </c>
      <c r="P11" s="225">
        <f>'[1]S11a.Capex Forecast'!P11</f>
        <v>609.26287812117812</v>
      </c>
      <c r="Q11" s="225">
        <f>'[1]S11a.Capex Forecast'!Q11</f>
        <v>573.6444329387092</v>
      </c>
      <c r="R11" s="225">
        <f>'[1]S11a.Capex Forecast'!R11</f>
        <v>548.5474889976407</v>
      </c>
      <c r="S11" s="21"/>
      <c r="T11" s="212"/>
    </row>
    <row r="12" spans="1:20" ht="15" customHeight="1" x14ac:dyDescent="0.2">
      <c r="A12" s="62">
        <v>12</v>
      </c>
      <c r="B12" s="47"/>
      <c r="C12" s="174"/>
      <c r="D12" s="174"/>
      <c r="E12" s="128"/>
      <c r="F12" s="174" t="s">
        <v>80</v>
      </c>
      <c r="G12" s="128"/>
      <c r="H12" s="225">
        <f>'[1]S11a.Capex Forecast'!H12</f>
        <v>3920</v>
      </c>
      <c r="I12" s="225">
        <f>'[1]S11a.Capex Forecast'!I12</f>
        <v>5139.78</v>
      </c>
      <c r="J12" s="225">
        <f>'[1]S11a.Capex Forecast'!J12</f>
        <v>6466.2615229999983</v>
      </c>
      <c r="K12" s="225">
        <f>'[1]S11a.Capex Forecast'!K12</f>
        <v>5511.9143519999998</v>
      </c>
      <c r="L12" s="225">
        <f>'[1]S11a.Capex Forecast'!L12</f>
        <v>4492.0934639999996</v>
      </c>
      <c r="M12" s="225">
        <f>'[1]S11a.Capex Forecast'!M12</f>
        <v>4021.0622852544002</v>
      </c>
      <c r="N12" s="225">
        <f>'[1]S11a.Capex Forecast'!N12</f>
        <v>4101.4835309594882</v>
      </c>
      <c r="O12" s="225">
        <f>'[1]S11a.Capex Forecast'!O12</f>
        <v>4413.2503351085334</v>
      </c>
      <c r="P12" s="225">
        <f>'[1]S11a.Capex Forecast'!P12</f>
        <v>4253.1235530382237</v>
      </c>
      <c r="Q12" s="225">
        <f>'[1]S11a.Capex Forecast'!Q12</f>
        <v>4194.774915864311</v>
      </c>
      <c r="R12" s="225">
        <f>'[1]S11a.Capex Forecast'!R12</f>
        <v>4034.871530182646</v>
      </c>
      <c r="S12" s="21"/>
      <c r="T12" s="212"/>
    </row>
    <row r="13" spans="1:20" ht="15" customHeight="1" x14ac:dyDescent="0.2">
      <c r="A13" s="62">
        <v>13</v>
      </c>
      <c r="B13" s="47"/>
      <c r="C13" s="174"/>
      <c r="D13" s="174"/>
      <c r="E13" s="128"/>
      <c r="F13" s="174" t="s">
        <v>81</v>
      </c>
      <c r="G13" s="128"/>
      <c r="H13" s="225">
        <f>'[1]S11a.Capex Forecast'!H13</f>
        <v>0</v>
      </c>
      <c r="I13" s="225">
        <f>'[1]S11a.Capex Forecast'!I13</f>
        <v>107.10000000000001</v>
      </c>
      <c r="J13" s="225">
        <f>'[1]S11a.Capex Forecast'!J13</f>
        <v>0</v>
      </c>
      <c r="K13" s="225">
        <f>'[1]S11a.Capex Forecast'!K13</f>
        <v>0</v>
      </c>
      <c r="L13" s="225">
        <f>'[1]S11a.Capex Forecast'!L13</f>
        <v>0</v>
      </c>
      <c r="M13" s="225">
        <f>'[1]S11a.Capex Forecast'!M13</f>
        <v>0</v>
      </c>
      <c r="N13" s="225">
        <f>'[1]S11a.Capex Forecast'!N13</f>
        <v>0</v>
      </c>
      <c r="O13" s="225">
        <f>'[1]S11a.Capex Forecast'!O13</f>
        <v>0</v>
      </c>
      <c r="P13" s="225">
        <f>'[1]S11a.Capex Forecast'!P13</f>
        <v>0</v>
      </c>
      <c r="Q13" s="225">
        <f>'[1]S11a.Capex Forecast'!Q13</f>
        <v>0</v>
      </c>
      <c r="R13" s="225">
        <f>'[1]S11a.Capex Forecast'!R13</f>
        <v>0</v>
      </c>
      <c r="S13" s="21"/>
      <c r="T13" s="212"/>
    </row>
    <row r="14" spans="1:20" s="12" customFormat="1" ht="15" customHeight="1" x14ac:dyDescent="0.2">
      <c r="A14" s="62">
        <v>14</v>
      </c>
      <c r="B14" s="47"/>
      <c r="C14" s="174"/>
      <c r="D14" s="174"/>
      <c r="E14" s="128"/>
      <c r="F14" s="174" t="s">
        <v>254</v>
      </c>
      <c r="G14" s="128"/>
      <c r="H14" s="121"/>
      <c r="I14" s="121"/>
      <c r="J14" s="125"/>
      <c r="K14" s="125"/>
      <c r="L14" s="125"/>
      <c r="M14" s="121"/>
      <c r="N14" s="125"/>
      <c r="O14" s="121"/>
      <c r="P14" s="121"/>
      <c r="Q14" s="125"/>
      <c r="R14" s="125"/>
      <c r="S14" s="21"/>
      <c r="T14" s="212"/>
    </row>
    <row r="15" spans="1:20" ht="15" customHeight="1" x14ac:dyDescent="0.2">
      <c r="A15" s="62">
        <v>15</v>
      </c>
      <c r="B15" s="47"/>
      <c r="C15" s="174"/>
      <c r="D15" s="174"/>
      <c r="E15" s="128"/>
      <c r="F15" s="190" t="s">
        <v>56</v>
      </c>
      <c r="G15" s="128"/>
      <c r="H15" s="226">
        <f>'[1]S11a.Capex Forecast'!H15</f>
        <v>830</v>
      </c>
      <c r="I15" s="226">
        <f>'[1]S11a.Capex Forecast'!I15</f>
        <v>877.2</v>
      </c>
      <c r="J15" s="226">
        <f>'[1]S11a.Capex Forecast'!J15</f>
        <v>823.52838999999983</v>
      </c>
      <c r="K15" s="226">
        <f>'[1]S11a.Capex Forecast'!K15</f>
        <v>573.05232000000001</v>
      </c>
      <c r="L15" s="226">
        <f>'[1]S11a.Capex Forecast'!L15</f>
        <v>638.63497440000003</v>
      </c>
      <c r="M15" s="226">
        <f>'[1]S11a.Capex Forecast'!M15</f>
        <v>518.91797750399996</v>
      </c>
      <c r="N15" s="226">
        <f>'[1]S11a.Capex Forecast'!N15</f>
        <v>529.29633705408003</v>
      </c>
      <c r="O15" s="226">
        <f>'[1]S11a.Capex Forecast'!O15</f>
        <v>539.88226379516152</v>
      </c>
      <c r="P15" s="226">
        <f>'[1]S11a.Capex Forecast'!P15</f>
        <v>509.67183073598551</v>
      </c>
      <c r="Q15" s="226">
        <f>'[1]S11a.Capex Forecast'!Q15</f>
        <v>561.69350725248614</v>
      </c>
      <c r="R15" s="192">
        <f>'[1]S11a.Capex Forecast'!R15</f>
        <v>499.7877121978504</v>
      </c>
      <c r="S15" s="21"/>
      <c r="T15" s="212"/>
    </row>
    <row r="16" spans="1:20" s="10" customFormat="1" ht="15" customHeight="1" x14ac:dyDescent="0.2">
      <c r="A16" s="62">
        <v>16</v>
      </c>
      <c r="B16" s="47"/>
      <c r="C16" s="174"/>
      <c r="D16" s="174"/>
      <c r="E16" s="128"/>
      <c r="F16" s="190" t="s">
        <v>82</v>
      </c>
      <c r="G16" s="128"/>
      <c r="H16" s="226">
        <f>'[1]S11a.Capex Forecast'!H16</f>
        <v>0</v>
      </c>
      <c r="I16" s="226">
        <f>'[1]S11a.Capex Forecast'!I16</f>
        <v>0</v>
      </c>
      <c r="J16" s="226">
        <f>'[1]S11a.Capex Forecast'!J16</f>
        <v>0</v>
      </c>
      <c r="K16" s="226">
        <f>'[1]S11a.Capex Forecast'!K16</f>
        <v>0</v>
      </c>
      <c r="L16" s="226">
        <f>'[1]S11a.Capex Forecast'!L16</f>
        <v>0</v>
      </c>
      <c r="M16" s="226">
        <f>'[1]S11a.Capex Forecast'!M16</f>
        <v>0</v>
      </c>
      <c r="N16" s="226">
        <f>'[1]S11a.Capex Forecast'!N16</f>
        <v>0</v>
      </c>
      <c r="O16" s="226">
        <f>'[1]S11a.Capex Forecast'!O16</f>
        <v>0</v>
      </c>
      <c r="P16" s="226">
        <f>'[1]S11a.Capex Forecast'!P16</f>
        <v>0</v>
      </c>
      <c r="Q16" s="226">
        <f>'[1]S11a.Capex Forecast'!Q16</f>
        <v>0</v>
      </c>
      <c r="R16" s="192">
        <f>'[1]S11a.Capex Forecast'!R16</f>
        <v>0</v>
      </c>
      <c r="S16" s="21"/>
      <c r="T16" s="212"/>
    </row>
    <row r="17" spans="1:20" ht="15" customHeight="1" thickBot="1" x14ac:dyDescent="0.25">
      <c r="A17" s="62">
        <v>17</v>
      </c>
      <c r="B17" s="47"/>
      <c r="C17" s="174"/>
      <c r="D17" s="174"/>
      <c r="E17" s="128"/>
      <c r="F17" s="190" t="s">
        <v>301</v>
      </c>
      <c r="G17" s="128"/>
      <c r="H17" s="226">
        <f>'[1]S11a.Capex Forecast'!H17</f>
        <v>910</v>
      </c>
      <c r="I17" s="226">
        <f>'[1]S11a.Capex Forecast'!I17</f>
        <v>1114.8600000000001</v>
      </c>
      <c r="J17" s="226">
        <f>'[1]S11a.Capex Forecast'!J17</f>
        <v>469.0984499999999</v>
      </c>
      <c r="K17" s="226">
        <f>'[1]S11a.Capex Forecast'!K17</f>
        <v>477.54359999999997</v>
      </c>
      <c r="L17" s="226">
        <f>'[1]S11a.Capex Forecast'!L17</f>
        <v>378.85125599999998</v>
      </c>
      <c r="M17" s="226">
        <f>'[1]S11a.Capex Forecast'!M17</f>
        <v>386.42828112000001</v>
      </c>
      <c r="N17" s="226">
        <f>'[1]S11a.Capex Forecast'!N17</f>
        <v>394.15684674240003</v>
      </c>
      <c r="O17" s="226">
        <f>'[1]S11a.Capex Forecast'!O17</f>
        <v>402.03998367724796</v>
      </c>
      <c r="P17" s="226">
        <f>'[1]S11a.Capex Forecast'!P17</f>
        <v>410.08078335079296</v>
      </c>
      <c r="Q17" s="226">
        <f>'[1]S11a.Capex Forecast'!Q17</f>
        <v>418.28239901780881</v>
      </c>
      <c r="R17" s="192">
        <f>'[1]S11a.Capex Forecast'!R17</f>
        <v>426.648046998165</v>
      </c>
      <c r="S17" s="21"/>
      <c r="T17" s="212"/>
    </row>
    <row r="18" spans="1:20" s="10" customFormat="1" ht="15" customHeight="1" thickBot="1" x14ac:dyDescent="0.25">
      <c r="A18" s="62">
        <v>18</v>
      </c>
      <c r="B18" s="47"/>
      <c r="C18" s="174"/>
      <c r="D18" s="174"/>
      <c r="E18" s="64"/>
      <c r="F18" s="64" t="s">
        <v>253</v>
      </c>
      <c r="G18" s="128"/>
      <c r="H18" s="193">
        <f t="shared" ref="H18:R18" si="0">SUM(H15:H17)</f>
        <v>1740</v>
      </c>
      <c r="I18" s="193">
        <f t="shared" si="0"/>
        <v>1992.0600000000002</v>
      </c>
      <c r="J18" s="193">
        <f t="shared" si="0"/>
        <v>1292.6268399999997</v>
      </c>
      <c r="K18" s="193">
        <f t="shared" si="0"/>
        <v>1050.59592</v>
      </c>
      <c r="L18" s="193">
        <f t="shared" si="0"/>
        <v>1017.4862304000001</v>
      </c>
      <c r="M18" s="193">
        <f t="shared" si="0"/>
        <v>905.34625862400003</v>
      </c>
      <c r="N18" s="194">
        <f t="shared" si="0"/>
        <v>923.45318379648006</v>
      </c>
      <c r="O18" s="193">
        <f t="shared" si="0"/>
        <v>941.92224747240948</v>
      </c>
      <c r="P18" s="193">
        <f t="shared" si="0"/>
        <v>919.75261408677852</v>
      </c>
      <c r="Q18" s="193">
        <f t="shared" si="0"/>
        <v>979.9759062702949</v>
      </c>
      <c r="R18" s="193">
        <f t="shared" si="0"/>
        <v>926.4357591960154</v>
      </c>
      <c r="S18" s="21"/>
      <c r="T18" s="212"/>
    </row>
    <row r="19" spans="1:20" s="87" customFormat="1" ht="15" customHeight="1" thickBot="1" x14ac:dyDescent="0.25">
      <c r="A19" s="62">
        <v>19</v>
      </c>
      <c r="B19" s="47"/>
      <c r="C19" s="174"/>
      <c r="D19" s="174"/>
      <c r="E19" s="64" t="s">
        <v>532</v>
      </c>
      <c r="F19" s="64"/>
      <c r="G19" s="128"/>
      <c r="H19" s="193">
        <f t="shared" ref="H19:R19" si="1">H10+H11+H12+H13+H18</f>
        <v>9940</v>
      </c>
      <c r="I19" s="193">
        <f t="shared" si="1"/>
        <v>13940.34</v>
      </c>
      <c r="J19" s="193">
        <f t="shared" si="1"/>
        <v>14800.577317999994</v>
      </c>
      <c r="K19" s="193">
        <f t="shared" si="1"/>
        <v>14075.862911999999</v>
      </c>
      <c r="L19" s="193">
        <f t="shared" si="1"/>
        <v>9465.8692391999994</v>
      </c>
      <c r="M19" s="193">
        <f t="shared" si="1"/>
        <v>8785.1709510624005</v>
      </c>
      <c r="N19" s="194">
        <f t="shared" si="1"/>
        <v>8521.6710265706897</v>
      </c>
      <c r="O19" s="193">
        <f t="shared" si="1"/>
        <v>8852.9204405729997</v>
      </c>
      <c r="P19" s="193">
        <f t="shared" si="1"/>
        <v>8594.1215596516176</v>
      </c>
      <c r="Q19" s="193">
        <f t="shared" si="1"/>
        <v>8616.6174197668606</v>
      </c>
      <c r="R19" s="193">
        <f t="shared" si="1"/>
        <v>8374.4916653639812</v>
      </c>
      <c r="S19" s="21"/>
      <c r="T19" s="212"/>
    </row>
    <row r="20" spans="1:20" s="11" customFormat="1" ht="15" customHeight="1" thickBot="1" x14ac:dyDescent="0.25">
      <c r="A20" s="62">
        <v>20</v>
      </c>
      <c r="B20" s="47"/>
      <c r="C20" s="174"/>
      <c r="D20" s="174"/>
      <c r="E20" s="120"/>
      <c r="F20" s="229" t="s">
        <v>578</v>
      </c>
      <c r="G20" s="128"/>
      <c r="H20" s="192">
        <f>'[1]S11a.Capex Forecast'!H20</f>
        <v>941.61200000000008</v>
      </c>
      <c r="I20" s="192">
        <f>'[1]S11a.Capex Forecast'!I20</f>
        <v>6004.74</v>
      </c>
      <c r="J20" s="192">
        <f>'[1]S11a.Capex Forecast'!J20</f>
        <v>4122.8541549999991</v>
      </c>
      <c r="K20" s="192">
        <f>'[1]S11a.Capex Forecast'!K20</f>
        <v>3586.8830399999997</v>
      </c>
      <c r="L20" s="192">
        <f>'[1]S11a.Capex Forecast'!L20</f>
        <v>3902.1679368</v>
      </c>
      <c r="M20" s="192">
        <f>'[1]S11a.Capex Forecast'!M20</f>
        <v>496.83636144000002</v>
      </c>
      <c r="N20" s="192">
        <f>'[1]S11a.Capex Forecast'!N20</f>
        <v>399.78765883872001</v>
      </c>
      <c r="O20" s="192">
        <f>'[1]S11a.Capex Forecast'!O20</f>
        <v>488.19140875094394</v>
      </c>
      <c r="P20" s="192">
        <f>'[1]S11a.Capex Forecast'!P20</f>
        <v>445.2305647808609</v>
      </c>
      <c r="Q20" s="192">
        <f>'[1]S11a.Capex Forecast'!Q20</f>
        <v>454.1351760764781</v>
      </c>
      <c r="R20" s="192">
        <f>'[1]S11a.Capex Forecast'!R20</f>
        <v>463.2178795980077</v>
      </c>
      <c r="S20" s="21"/>
      <c r="T20" s="212"/>
    </row>
    <row r="21" spans="1:20" ht="15" customHeight="1" thickBot="1" x14ac:dyDescent="0.25">
      <c r="A21" s="62">
        <v>21</v>
      </c>
      <c r="B21" s="47"/>
      <c r="C21" s="174"/>
      <c r="D21" s="174"/>
      <c r="E21" s="120" t="s">
        <v>515</v>
      </c>
      <c r="F21" s="174"/>
      <c r="G21" s="125"/>
      <c r="H21" s="193">
        <f>H19+H20</f>
        <v>10881.612000000001</v>
      </c>
      <c r="I21" s="193">
        <f t="shared" ref="I21:R21" si="2">I19+I20</f>
        <v>19945.080000000002</v>
      </c>
      <c r="J21" s="193">
        <f t="shared" si="2"/>
        <v>18923.431472999993</v>
      </c>
      <c r="K21" s="193">
        <f t="shared" si="2"/>
        <v>17662.745951999997</v>
      </c>
      <c r="L21" s="193">
        <f t="shared" si="2"/>
        <v>13368.037176</v>
      </c>
      <c r="M21" s="193">
        <f t="shared" si="2"/>
        <v>9282.007312502401</v>
      </c>
      <c r="N21" s="194">
        <f>N19+N20</f>
        <v>8921.4586854094105</v>
      </c>
      <c r="O21" s="193">
        <f>O19+O20</f>
        <v>9341.1118493239428</v>
      </c>
      <c r="P21" s="193">
        <f t="shared" si="2"/>
        <v>9039.3521244324784</v>
      </c>
      <c r="Q21" s="193">
        <f t="shared" si="2"/>
        <v>9070.752595843338</v>
      </c>
      <c r="R21" s="193">
        <f t="shared" si="2"/>
        <v>8837.7095449619883</v>
      </c>
      <c r="S21" s="21"/>
      <c r="T21" s="212"/>
    </row>
    <row r="22" spans="1:20" s="87" customFormat="1" ht="15" customHeight="1" x14ac:dyDescent="0.2">
      <c r="A22" s="62">
        <v>22</v>
      </c>
      <c r="B22" s="47"/>
      <c r="C22" s="174"/>
      <c r="D22" s="174"/>
      <c r="E22" s="120"/>
      <c r="F22" s="174"/>
      <c r="G22" s="125"/>
      <c r="H22" s="149"/>
      <c r="I22" s="149"/>
      <c r="J22" s="149"/>
      <c r="K22" s="149"/>
      <c r="L22" s="149"/>
      <c r="M22" s="149"/>
      <c r="N22" s="149"/>
      <c r="O22" s="149"/>
      <c r="P22" s="149"/>
      <c r="Q22" s="149"/>
      <c r="R22" s="149"/>
      <c r="S22" s="21"/>
      <c r="T22" s="212"/>
    </row>
    <row r="23" spans="1:20" s="11" customFormat="1" ht="15" customHeight="1" x14ac:dyDescent="0.2">
      <c r="A23" s="62">
        <v>23</v>
      </c>
      <c r="B23" s="47"/>
      <c r="C23" s="174"/>
      <c r="D23" s="124" t="s">
        <v>5</v>
      </c>
      <c r="E23" s="120"/>
      <c r="F23" s="125" t="s">
        <v>516</v>
      </c>
      <c r="G23" s="125"/>
      <c r="H23" s="192">
        <f>'[1]S11a.Capex Forecast'!H23</f>
        <v>0</v>
      </c>
      <c r="I23" s="192">
        <f>'[1]S11a.Capex Forecast'!I23</f>
        <v>0</v>
      </c>
      <c r="J23" s="192">
        <f>'[1]S11a.Capex Forecast'!J23</f>
        <v>0</v>
      </c>
      <c r="K23" s="192">
        <f>'[1]S11a.Capex Forecast'!K23</f>
        <v>0</v>
      </c>
      <c r="L23" s="192">
        <f>'[1]S11a.Capex Forecast'!L23</f>
        <v>0</v>
      </c>
      <c r="M23" s="192">
        <f>'[1]S11a.Capex Forecast'!M23</f>
        <v>0</v>
      </c>
      <c r="N23" s="192">
        <f>'[1]S11a.Capex Forecast'!N23</f>
        <v>0</v>
      </c>
      <c r="O23" s="192">
        <f>'[1]S11a.Capex Forecast'!O23</f>
        <v>0</v>
      </c>
      <c r="P23" s="192">
        <f>'[1]S11a.Capex Forecast'!P23</f>
        <v>0</v>
      </c>
      <c r="Q23" s="192">
        <f>'[1]S11a.Capex Forecast'!Q23</f>
        <v>0</v>
      </c>
      <c r="R23" s="192">
        <f>'[1]S11a.Capex Forecast'!R23</f>
        <v>0</v>
      </c>
      <c r="S23" s="21"/>
      <c r="T23" s="212"/>
    </row>
    <row r="24" spans="1:20" s="12" customFormat="1" ht="15" customHeight="1" x14ac:dyDescent="0.2">
      <c r="A24" s="62">
        <v>24</v>
      </c>
      <c r="B24" s="47"/>
      <c r="C24" s="174"/>
      <c r="D24" s="124" t="s">
        <v>4</v>
      </c>
      <c r="E24" s="120"/>
      <c r="F24" s="150" t="s">
        <v>533</v>
      </c>
      <c r="G24" s="125"/>
      <c r="H24" s="192">
        <f>'[1]S11a.Capex Forecast'!H24</f>
        <v>2400</v>
      </c>
      <c r="I24" s="192">
        <f>'[1]S11a.Capex Forecast'!I24</f>
        <v>3200</v>
      </c>
      <c r="J24" s="192">
        <f>'[1]S11a.Capex Forecast'!J24</f>
        <v>2400</v>
      </c>
      <c r="K24" s="192">
        <f>'[1]S11a.Capex Forecast'!K24</f>
        <v>2400</v>
      </c>
      <c r="L24" s="192">
        <f>'[1]S11a.Capex Forecast'!L24</f>
        <v>2400</v>
      </c>
      <c r="M24" s="192">
        <f>'[1]S11a.Capex Forecast'!M24</f>
        <v>2400</v>
      </c>
      <c r="N24" s="192">
        <f>'[1]S11a.Capex Forecast'!N24</f>
        <v>2400</v>
      </c>
      <c r="O24" s="192">
        <f>'[1]S11a.Capex Forecast'!O24</f>
        <v>2400</v>
      </c>
      <c r="P24" s="192">
        <f>'[1]S11a.Capex Forecast'!P24</f>
        <v>2400</v>
      </c>
      <c r="Q24" s="192">
        <f>'[1]S11a.Capex Forecast'!Q24</f>
        <v>2400</v>
      </c>
      <c r="R24" s="192">
        <f>'[1]S11a.Capex Forecast'!R24</f>
        <v>2400</v>
      </c>
      <c r="S24" s="21"/>
      <c r="T24" s="212"/>
    </row>
    <row r="25" spans="1:20" s="12" customFormat="1" ht="15" customHeight="1" x14ac:dyDescent="0.2">
      <c r="A25" s="62">
        <v>25</v>
      </c>
      <c r="B25" s="47"/>
      <c r="C25" s="174"/>
      <c r="D25" s="124" t="s">
        <v>5</v>
      </c>
      <c r="E25" s="120"/>
      <c r="F25" s="150" t="s">
        <v>517</v>
      </c>
      <c r="G25" s="125"/>
      <c r="H25" s="192">
        <f>'[1]S11a.Capex Forecast'!H25</f>
        <v>0</v>
      </c>
      <c r="I25" s="192">
        <f>'[1]S11a.Capex Forecast'!I25</f>
        <v>0</v>
      </c>
      <c r="J25" s="192">
        <f>'[1]S11a.Capex Forecast'!J25</f>
        <v>0</v>
      </c>
      <c r="K25" s="192">
        <f>'[1]S11a.Capex Forecast'!K25</f>
        <v>0</v>
      </c>
      <c r="L25" s="192">
        <f>'[1]S11a.Capex Forecast'!L25</f>
        <v>0</v>
      </c>
      <c r="M25" s="192">
        <f>'[1]S11a.Capex Forecast'!M25</f>
        <v>0</v>
      </c>
      <c r="N25" s="192">
        <f>'[1]S11a.Capex Forecast'!N25</f>
        <v>0</v>
      </c>
      <c r="O25" s="192">
        <f>'[1]S11a.Capex Forecast'!O25</f>
        <v>0</v>
      </c>
      <c r="P25" s="192">
        <f>'[1]S11a.Capex Forecast'!P25</f>
        <v>0</v>
      </c>
      <c r="Q25" s="192">
        <f>'[1]S11a.Capex Forecast'!Q25</f>
        <v>0</v>
      </c>
      <c r="R25" s="192">
        <f>'[1]S11a.Capex Forecast'!R25</f>
        <v>0</v>
      </c>
      <c r="S25" s="21"/>
      <c r="T25" s="212"/>
    </row>
    <row r="26" spans="1:20" s="12" customFormat="1" ht="15" customHeight="1" thickBot="1" x14ac:dyDescent="0.25">
      <c r="A26" s="62">
        <v>26</v>
      </c>
      <c r="B26" s="47"/>
      <c r="C26" s="174"/>
      <c r="D26" s="174"/>
      <c r="E26" s="120"/>
      <c r="F26" s="125"/>
      <c r="G26" s="125"/>
      <c r="H26" s="125"/>
      <c r="I26" s="125"/>
      <c r="J26" s="125"/>
      <c r="K26" s="125"/>
      <c r="L26" s="125"/>
      <c r="M26" s="125"/>
      <c r="N26" s="125"/>
      <c r="O26" s="125"/>
      <c r="P26" s="125"/>
      <c r="Q26" s="125"/>
      <c r="R26" s="125"/>
      <c r="S26" s="21"/>
      <c r="T26" s="212"/>
    </row>
    <row r="27" spans="1:20" s="12" customFormat="1" ht="15" customHeight="1" thickBot="1" x14ac:dyDescent="0.25">
      <c r="A27" s="62">
        <v>27</v>
      </c>
      <c r="B27" s="47"/>
      <c r="C27" s="174"/>
      <c r="D27" s="174"/>
      <c r="E27" s="120" t="s">
        <v>525</v>
      </c>
      <c r="F27" s="125"/>
      <c r="G27" s="125"/>
      <c r="H27" s="193">
        <f>H21+H23-H24+H25</f>
        <v>8481.612000000001</v>
      </c>
      <c r="I27" s="193">
        <f t="shared" ref="I27:R27" si="3">I21+I23-I24+I25</f>
        <v>16745.080000000002</v>
      </c>
      <c r="J27" s="193">
        <f t="shared" si="3"/>
        <v>16523.431472999993</v>
      </c>
      <c r="K27" s="193">
        <f t="shared" si="3"/>
        <v>15262.745951999997</v>
      </c>
      <c r="L27" s="193">
        <f t="shared" si="3"/>
        <v>10968.037176</v>
      </c>
      <c r="M27" s="193">
        <f t="shared" si="3"/>
        <v>6882.007312502401</v>
      </c>
      <c r="N27" s="194">
        <f t="shared" si="3"/>
        <v>6521.4586854094105</v>
      </c>
      <c r="O27" s="193">
        <f t="shared" si="3"/>
        <v>6941.1118493239428</v>
      </c>
      <c r="P27" s="193">
        <f t="shared" si="3"/>
        <v>6639.3521244324784</v>
      </c>
      <c r="Q27" s="193">
        <f t="shared" si="3"/>
        <v>6670.752595843338</v>
      </c>
      <c r="R27" s="193">
        <f t="shared" si="3"/>
        <v>6437.7095449619883</v>
      </c>
      <c r="S27" s="21"/>
      <c r="T27" s="212"/>
    </row>
    <row r="28" spans="1:20" s="11" customFormat="1" ht="15" customHeight="1" x14ac:dyDescent="0.2">
      <c r="A28" s="62">
        <v>28</v>
      </c>
      <c r="B28" s="47"/>
      <c r="C28" s="174"/>
      <c r="D28" s="174"/>
      <c r="E28" s="120"/>
      <c r="F28" s="125"/>
      <c r="G28" s="125"/>
      <c r="H28" s="125"/>
      <c r="I28" s="125"/>
      <c r="J28" s="125"/>
      <c r="K28" s="125"/>
      <c r="L28" s="125"/>
      <c r="M28" s="125"/>
      <c r="N28" s="125"/>
      <c r="O28" s="125"/>
      <c r="P28" s="125"/>
      <c r="Q28" s="125"/>
      <c r="R28" s="125"/>
      <c r="S28" s="21"/>
      <c r="T28" s="212"/>
    </row>
    <row r="29" spans="1:20" s="11" customFormat="1" ht="15" customHeight="1" x14ac:dyDescent="0.2">
      <c r="A29" s="62">
        <v>29</v>
      </c>
      <c r="B29" s="47"/>
      <c r="C29" s="174"/>
      <c r="D29" s="174"/>
      <c r="E29" s="120"/>
      <c r="F29" s="229" t="s">
        <v>576</v>
      </c>
      <c r="G29" s="125"/>
      <c r="H29" s="192">
        <f>'[1]S11a.Capex Forecast'!H29</f>
        <v>8481.6119999999992</v>
      </c>
      <c r="I29" s="192">
        <f>'[1]S11a.Capex Forecast'!I29</f>
        <v>16745.080000000002</v>
      </c>
      <c r="J29" s="192">
        <f>'[1]S11a.Capex Forecast'!J29</f>
        <v>16523.431472999993</v>
      </c>
      <c r="K29" s="192">
        <f>'[1]S11a.Capex Forecast'!K29</f>
        <v>15262.745951999997</v>
      </c>
      <c r="L29" s="192">
        <f>'[1]S11a.Capex Forecast'!L29</f>
        <v>10968.037176</v>
      </c>
      <c r="M29" s="192">
        <f>'[1]S11a.Capex Forecast'!M29</f>
        <v>6882.007312502401</v>
      </c>
      <c r="N29" s="192">
        <f>'[1]S11a.Capex Forecast'!N29</f>
        <v>6521.4586854094086</v>
      </c>
      <c r="O29" s="192">
        <f>'[1]S11a.Capex Forecast'!O29</f>
        <v>6941.1118493239428</v>
      </c>
      <c r="P29" s="192">
        <f>'[1]S11a.Capex Forecast'!P29</f>
        <v>6639.3521244324784</v>
      </c>
      <c r="Q29" s="192">
        <f>'[1]S11a.Capex Forecast'!Q29</f>
        <v>6670.7525958433398</v>
      </c>
      <c r="R29" s="192">
        <f>'[1]S11a.Capex Forecast'!R29</f>
        <v>6437.7095449619883</v>
      </c>
      <c r="S29" s="21"/>
      <c r="T29" s="212"/>
    </row>
    <row r="30" spans="1:20" s="12" customFormat="1" ht="32.25" customHeight="1" x14ac:dyDescent="0.2">
      <c r="A30" s="62">
        <v>30</v>
      </c>
      <c r="B30" s="47"/>
      <c r="C30" s="174"/>
      <c r="D30" s="174"/>
      <c r="E30" s="128"/>
      <c r="F30" s="128"/>
      <c r="G30" s="128"/>
      <c r="H30" s="175" t="s">
        <v>239</v>
      </c>
      <c r="I30" s="175" t="s">
        <v>454</v>
      </c>
      <c r="J30" s="175" t="s">
        <v>455</v>
      </c>
      <c r="K30" s="175" t="s">
        <v>456</v>
      </c>
      <c r="L30" s="175" t="s">
        <v>457</v>
      </c>
      <c r="M30" s="175" t="s">
        <v>458</v>
      </c>
      <c r="N30" s="166" t="s">
        <v>460</v>
      </c>
      <c r="O30" s="175" t="s">
        <v>461</v>
      </c>
      <c r="P30" s="175" t="s">
        <v>462</v>
      </c>
      <c r="Q30" s="175" t="s">
        <v>463</v>
      </c>
      <c r="R30" s="175" t="s">
        <v>464</v>
      </c>
      <c r="S30" s="21"/>
      <c r="T30" s="212"/>
    </row>
    <row r="31" spans="1:20" s="20" customFormat="1" ht="15.75" customHeight="1" x14ac:dyDescent="0.2">
      <c r="A31" s="62">
        <v>31</v>
      </c>
      <c r="B31" s="47"/>
      <c r="C31" s="174"/>
      <c r="D31" s="174"/>
      <c r="E31" s="128"/>
      <c r="F31" s="128"/>
      <c r="G31" s="221" t="str">
        <f>IF(ISNUMBER(CoverSheet!$C$12),"for year ended","")</f>
        <v>for year ended</v>
      </c>
      <c r="H31" s="146">
        <f>IF(ISNUMBER(CoverSheet!$C$12),DATE(YEAR(CoverSheet!$C$12),MONTH(CoverSheet!$C$12),DAY(CoverSheet!$C$12))-1,"")</f>
        <v>42094</v>
      </c>
      <c r="I31" s="146">
        <f>IF(ISNUMBER(CoverSheet!$C$12),DATE(YEAR(CoverSheet!$C$12)+1,MONTH(CoverSheet!$C$12),DAY(CoverSheet!$C$12))-1,"")</f>
        <v>42460</v>
      </c>
      <c r="J31" s="146">
        <f>IF(ISNUMBER(CoverSheet!$C$12),DATE(YEAR(CoverSheet!$C$12)+2,MONTH(CoverSheet!$C$12),DAY(CoverSheet!$C$12))-1,"")</f>
        <v>42825</v>
      </c>
      <c r="K31" s="146">
        <f>IF(ISNUMBER(CoverSheet!$C$12),DATE(YEAR(CoverSheet!$C$12)+3,MONTH(CoverSheet!$C$12),DAY(CoverSheet!$C$12))-1,"")</f>
        <v>43190</v>
      </c>
      <c r="L31" s="146">
        <f>IF(ISNUMBER(CoverSheet!$C$12),DATE(YEAR(CoverSheet!$C$12)+4,MONTH(CoverSheet!$C$12),DAY(CoverSheet!$C$12))-1,"")</f>
        <v>43555</v>
      </c>
      <c r="M31" s="146">
        <f>IF(ISNUMBER(CoverSheet!$C$12),DATE(YEAR(CoverSheet!$C$12)+5,MONTH(CoverSheet!$C$12),DAY(CoverSheet!$C$12))-1,"")</f>
        <v>43921</v>
      </c>
      <c r="N31" s="146">
        <f>IF(ISNUMBER(CoverSheet!$C$12),DATE(YEAR(CoverSheet!$C$12)+6,MONTH(CoverSheet!$C$12),DAY(CoverSheet!$C$12))-1,"")</f>
        <v>44286</v>
      </c>
      <c r="O31" s="146">
        <f>IF(ISNUMBER(CoverSheet!$C$12),DATE(YEAR(CoverSheet!$C$12)+7,MONTH(CoverSheet!$C$12),DAY(CoverSheet!$C$12))-1,"")</f>
        <v>44651</v>
      </c>
      <c r="P31" s="146">
        <f>IF(ISNUMBER(CoverSheet!$C$12),DATE(YEAR(CoverSheet!$C$12)+8,MONTH(CoverSheet!$C$12),DAY(CoverSheet!$C$12))-1,"")</f>
        <v>45016</v>
      </c>
      <c r="Q31" s="146">
        <f>IF(ISNUMBER(CoverSheet!$C$12),DATE(YEAR(CoverSheet!$C$12)+9,MONTH(CoverSheet!$C$12),DAY(CoverSheet!$C$12))-1,"")</f>
        <v>45382</v>
      </c>
      <c r="R31" s="146">
        <f>IF(ISNUMBER(CoverSheet!$C$12),DATE(YEAR(CoverSheet!$C$12)+10,MONTH(CoverSheet!$C$12),DAY(CoverSheet!$C$12))-1,"")</f>
        <v>45747</v>
      </c>
      <c r="S31" s="21"/>
      <c r="T31" s="212"/>
    </row>
    <row r="32" spans="1:20" s="17" customFormat="1" ht="25.5" customHeight="1" x14ac:dyDescent="0.2">
      <c r="A32" s="62">
        <v>32</v>
      </c>
      <c r="B32" s="47"/>
      <c r="C32" s="174"/>
      <c r="D32" s="176"/>
      <c r="E32" s="125"/>
      <c r="F32" s="125"/>
      <c r="G32" s="221"/>
      <c r="H32" s="147" t="s">
        <v>473</v>
      </c>
      <c r="I32" s="125"/>
      <c r="J32" s="125"/>
      <c r="K32" s="125"/>
      <c r="L32" s="125"/>
      <c r="M32" s="125"/>
      <c r="N32" s="125"/>
      <c r="O32" s="125"/>
      <c r="P32" s="125"/>
      <c r="Q32" s="125"/>
      <c r="R32" s="151"/>
      <c r="S32" s="21"/>
      <c r="T32" s="212"/>
    </row>
    <row r="33" spans="1:20" s="17" customFormat="1" ht="15" customHeight="1" x14ac:dyDescent="0.2">
      <c r="A33" s="62">
        <v>33</v>
      </c>
      <c r="B33" s="47"/>
      <c r="C33" s="174"/>
      <c r="D33" s="174"/>
      <c r="E33" s="121"/>
      <c r="F33" s="174" t="s">
        <v>470</v>
      </c>
      <c r="G33" s="121"/>
      <c r="H33" s="195">
        <f t="shared" ref="H33:M33" si="4">H78</f>
        <v>2890</v>
      </c>
      <c r="I33" s="195">
        <f t="shared" si="4"/>
        <v>2925</v>
      </c>
      <c r="J33" s="195">
        <f t="shared" si="4"/>
        <v>2925</v>
      </c>
      <c r="K33" s="195">
        <f t="shared" si="4"/>
        <v>2899.9999999999995</v>
      </c>
      <c r="L33" s="195">
        <f t="shared" si="4"/>
        <v>2925</v>
      </c>
      <c r="M33" s="195">
        <f t="shared" si="4"/>
        <v>2875</v>
      </c>
      <c r="N33" s="192">
        <f>'[1]S11a.Capex Forecast'!N33</f>
        <v>2475</v>
      </c>
      <c r="O33" s="192">
        <f>'[1]S11a.Capex Forecast'!O33</f>
        <v>2425</v>
      </c>
      <c r="P33" s="192">
        <f>'[1]S11a.Capex Forecast'!P33</f>
        <v>2400</v>
      </c>
      <c r="Q33" s="192">
        <f>'[1]S11a.Capex Forecast'!Q33</f>
        <v>2400</v>
      </c>
      <c r="R33" s="192">
        <f>'[1]S11a.Capex Forecast'!R33</f>
        <v>2350</v>
      </c>
      <c r="S33" s="21"/>
      <c r="T33" s="212" t="s">
        <v>536</v>
      </c>
    </row>
    <row r="34" spans="1:20" s="6" customFormat="1" ht="15" customHeight="1" x14ac:dyDescent="0.2">
      <c r="A34" s="62">
        <v>34</v>
      </c>
      <c r="B34" s="47"/>
      <c r="C34" s="174"/>
      <c r="D34" s="174"/>
      <c r="E34" s="128"/>
      <c r="F34" s="174" t="s">
        <v>243</v>
      </c>
      <c r="G34" s="128"/>
      <c r="H34" s="195">
        <f t="shared" ref="H34:M34" si="5">H89</f>
        <v>1390</v>
      </c>
      <c r="I34" s="195">
        <f t="shared" si="5"/>
        <v>3645</v>
      </c>
      <c r="J34" s="195">
        <f t="shared" si="5"/>
        <v>3830</v>
      </c>
      <c r="K34" s="195">
        <f t="shared" si="5"/>
        <v>4180</v>
      </c>
      <c r="L34" s="195">
        <f t="shared" si="5"/>
        <v>730</v>
      </c>
      <c r="M34" s="195">
        <f t="shared" si="5"/>
        <v>620</v>
      </c>
      <c r="N34" s="192">
        <f>'[1]S11a.Capex Forecast'!N34</f>
        <v>630</v>
      </c>
      <c r="O34" s="192">
        <f>'[1]S11a.Capex Forecast'!O34</f>
        <v>620</v>
      </c>
      <c r="P34" s="192">
        <f>'[1]S11a.Capex Forecast'!P34</f>
        <v>520</v>
      </c>
      <c r="Q34" s="192">
        <f>'[1]S11a.Capex Forecast'!Q34</f>
        <v>480</v>
      </c>
      <c r="R34" s="192">
        <f>'[1]S11a.Capex Forecast'!R34</f>
        <v>450</v>
      </c>
      <c r="S34" s="21"/>
      <c r="T34" s="212" t="s">
        <v>537</v>
      </c>
    </row>
    <row r="35" spans="1:20" s="17" customFormat="1" ht="15" customHeight="1" x14ac:dyDescent="0.2">
      <c r="A35" s="62">
        <v>35</v>
      </c>
      <c r="B35" s="47"/>
      <c r="C35" s="174"/>
      <c r="D35" s="174"/>
      <c r="E35" s="128"/>
      <c r="F35" s="174" t="s">
        <v>244</v>
      </c>
      <c r="G35" s="128"/>
      <c r="H35" s="195">
        <f t="shared" ref="H35:M35" si="6">H103</f>
        <v>3920</v>
      </c>
      <c r="I35" s="195">
        <f t="shared" si="6"/>
        <v>5039</v>
      </c>
      <c r="J35" s="195">
        <f t="shared" si="6"/>
        <v>6203</v>
      </c>
      <c r="K35" s="195">
        <f t="shared" si="6"/>
        <v>5194</v>
      </c>
      <c r="L35" s="195">
        <f t="shared" si="6"/>
        <v>4150</v>
      </c>
      <c r="M35" s="195">
        <f t="shared" si="6"/>
        <v>3642</v>
      </c>
      <c r="N35" s="192">
        <f>'[1]S11a.Capex Forecast'!N35</f>
        <v>3642</v>
      </c>
      <c r="O35" s="192">
        <f>'[1]S11a.Capex Forecast'!O35</f>
        <v>3842</v>
      </c>
      <c r="P35" s="192">
        <f>'[1]S11a.Capex Forecast'!P35</f>
        <v>3630</v>
      </c>
      <c r="Q35" s="192">
        <f>'[1]S11a.Capex Forecast'!Q35</f>
        <v>3510</v>
      </c>
      <c r="R35" s="192">
        <f>'[1]S11a.Capex Forecast'!R35</f>
        <v>3310</v>
      </c>
      <c r="S35" s="21"/>
      <c r="T35" s="212" t="s">
        <v>538</v>
      </c>
    </row>
    <row r="36" spans="1:20" s="17" customFormat="1" ht="15" customHeight="1" x14ac:dyDescent="0.2">
      <c r="A36" s="62">
        <v>36</v>
      </c>
      <c r="B36" s="47"/>
      <c r="C36" s="174"/>
      <c r="D36" s="174"/>
      <c r="E36" s="128"/>
      <c r="F36" s="174" t="s">
        <v>245</v>
      </c>
      <c r="G36" s="128"/>
      <c r="H36" s="195">
        <f t="shared" ref="H36:M36" si="7">H118</f>
        <v>0</v>
      </c>
      <c r="I36" s="195">
        <f t="shared" si="7"/>
        <v>105</v>
      </c>
      <c r="J36" s="195">
        <f t="shared" si="7"/>
        <v>0</v>
      </c>
      <c r="K36" s="195">
        <f t="shared" si="7"/>
        <v>0</v>
      </c>
      <c r="L36" s="195">
        <f t="shared" si="7"/>
        <v>0</v>
      </c>
      <c r="M36" s="195">
        <f t="shared" si="7"/>
        <v>0</v>
      </c>
      <c r="N36" s="192">
        <f>'[1]S11a.Capex Forecast'!N36</f>
        <v>0</v>
      </c>
      <c r="O36" s="192">
        <f>'[1]S11a.Capex Forecast'!O36</f>
        <v>0</v>
      </c>
      <c r="P36" s="192">
        <f>'[1]S11a.Capex Forecast'!P36</f>
        <v>0</v>
      </c>
      <c r="Q36" s="192">
        <f>'[1]S11a.Capex Forecast'!Q36</f>
        <v>0</v>
      </c>
      <c r="R36" s="192">
        <f>'[1]S11a.Capex Forecast'!R36</f>
        <v>0</v>
      </c>
      <c r="S36" s="21"/>
      <c r="T36" s="212" t="s">
        <v>539</v>
      </c>
    </row>
    <row r="37" spans="1:20" s="20" customFormat="1" ht="15" customHeight="1" x14ac:dyDescent="0.2">
      <c r="A37" s="62">
        <v>37</v>
      </c>
      <c r="B37" s="47"/>
      <c r="C37" s="174"/>
      <c r="D37" s="174"/>
      <c r="E37" s="128"/>
      <c r="F37" s="174" t="s">
        <v>254</v>
      </c>
      <c r="G37" s="128"/>
      <c r="H37" s="121"/>
      <c r="I37" s="121"/>
      <c r="J37" s="125"/>
      <c r="K37" s="125"/>
      <c r="L37" s="125"/>
      <c r="M37" s="121"/>
      <c r="N37" s="125"/>
      <c r="O37" s="121"/>
      <c r="P37" s="121"/>
      <c r="Q37" s="125"/>
      <c r="R37" s="125"/>
      <c r="S37" s="21"/>
      <c r="T37" s="212"/>
    </row>
    <row r="38" spans="1:20" s="17" customFormat="1" ht="15" customHeight="1" x14ac:dyDescent="0.2">
      <c r="A38" s="62">
        <v>38</v>
      </c>
      <c r="B38" s="47"/>
      <c r="C38" s="174"/>
      <c r="D38" s="174"/>
      <c r="E38" s="128"/>
      <c r="F38" s="190" t="s">
        <v>56</v>
      </c>
      <c r="G38" s="128"/>
      <c r="H38" s="195">
        <f t="shared" ref="H38:M38" si="8">H133</f>
        <v>830</v>
      </c>
      <c r="I38" s="195">
        <f t="shared" si="8"/>
        <v>860</v>
      </c>
      <c r="J38" s="195">
        <f t="shared" si="8"/>
        <v>790</v>
      </c>
      <c r="K38" s="195">
        <f t="shared" si="8"/>
        <v>540</v>
      </c>
      <c r="L38" s="195">
        <f t="shared" si="8"/>
        <v>590</v>
      </c>
      <c r="M38" s="195">
        <f t="shared" si="8"/>
        <v>470</v>
      </c>
      <c r="N38" s="192">
        <f>'[1]S11a.Capex Forecast'!N38</f>
        <v>470</v>
      </c>
      <c r="O38" s="192">
        <f>'[1]S11a.Capex Forecast'!O38</f>
        <v>470</v>
      </c>
      <c r="P38" s="192">
        <f>'[1]S11a.Capex Forecast'!P38</f>
        <v>435</v>
      </c>
      <c r="Q38" s="192">
        <f>'[1]S11a.Capex Forecast'!Q38</f>
        <v>470</v>
      </c>
      <c r="R38" s="192">
        <f>'[1]S11a.Capex Forecast'!R38</f>
        <v>410</v>
      </c>
      <c r="S38" s="21"/>
      <c r="T38" s="212" t="s">
        <v>534</v>
      </c>
    </row>
    <row r="39" spans="1:20" s="17" customFormat="1" ht="15" customHeight="1" x14ac:dyDescent="0.2">
      <c r="A39" s="62">
        <v>39</v>
      </c>
      <c r="B39" s="47"/>
      <c r="C39" s="174"/>
      <c r="D39" s="174"/>
      <c r="E39" s="128"/>
      <c r="F39" s="190" t="s">
        <v>82</v>
      </c>
      <c r="G39" s="128"/>
      <c r="H39" s="195">
        <f t="shared" ref="H39:M39" si="9">H148</f>
        <v>0</v>
      </c>
      <c r="I39" s="195">
        <f t="shared" si="9"/>
        <v>0</v>
      </c>
      <c r="J39" s="195">
        <f t="shared" si="9"/>
        <v>0</v>
      </c>
      <c r="K39" s="195">
        <f t="shared" si="9"/>
        <v>0</v>
      </c>
      <c r="L39" s="195">
        <f t="shared" si="9"/>
        <v>0</v>
      </c>
      <c r="M39" s="195">
        <f t="shared" si="9"/>
        <v>0</v>
      </c>
      <c r="N39" s="192">
        <f>'[1]S11a.Capex Forecast'!N39</f>
        <v>0</v>
      </c>
      <c r="O39" s="192">
        <f>'[1]S11a.Capex Forecast'!O39</f>
        <v>0</v>
      </c>
      <c r="P39" s="192">
        <f>'[1]S11a.Capex Forecast'!P39</f>
        <v>0</v>
      </c>
      <c r="Q39" s="192">
        <f>'[1]S11a.Capex Forecast'!Q39</f>
        <v>0</v>
      </c>
      <c r="R39" s="192">
        <f>'[1]S11a.Capex Forecast'!R39</f>
        <v>0</v>
      </c>
      <c r="S39" s="21"/>
      <c r="T39" s="212" t="s">
        <v>540</v>
      </c>
    </row>
    <row r="40" spans="1:20" s="17" customFormat="1" ht="15" customHeight="1" thickBot="1" x14ac:dyDescent="0.25">
      <c r="A40" s="62">
        <v>40</v>
      </c>
      <c r="B40" s="47"/>
      <c r="C40" s="174"/>
      <c r="D40" s="174"/>
      <c r="E40" s="128"/>
      <c r="F40" s="190" t="s">
        <v>301</v>
      </c>
      <c r="G40" s="128"/>
      <c r="H40" s="195">
        <f t="shared" ref="H40:M40" si="10">H168</f>
        <v>910</v>
      </c>
      <c r="I40" s="195">
        <f t="shared" si="10"/>
        <v>1093</v>
      </c>
      <c r="J40" s="195">
        <f t="shared" si="10"/>
        <v>450</v>
      </c>
      <c r="K40" s="195">
        <f t="shared" si="10"/>
        <v>450</v>
      </c>
      <c r="L40" s="195">
        <f t="shared" si="10"/>
        <v>350</v>
      </c>
      <c r="M40" s="195">
        <f t="shared" si="10"/>
        <v>350</v>
      </c>
      <c r="N40" s="192">
        <f>'[1]S11a.Capex Forecast'!N40</f>
        <v>350</v>
      </c>
      <c r="O40" s="192">
        <f>'[1]S11a.Capex Forecast'!O40</f>
        <v>350</v>
      </c>
      <c r="P40" s="192">
        <f>'[1]S11a.Capex Forecast'!P40</f>
        <v>350</v>
      </c>
      <c r="Q40" s="192">
        <f>'[1]S11a.Capex Forecast'!Q40</f>
        <v>350</v>
      </c>
      <c r="R40" s="192">
        <f>'[1]S11a.Capex Forecast'!R40</f>
        <v>350</v>
      </c>
      <c r="S40" s="21"/>
      <c r="T40" s="212" t="s">
        <v>541</v>
      </c>
    </row>
    <row r="41" spans="1:20" s="17" customFormat="1" ht="15" customHeight="1" thickBot="1" x14ac:dyDescent="0.25">
      <c r="A41" s="62">
        <v>41</v>
      </c>
      <c r="B41" s="47"/>
      <c r="C41" s="174"/>
      <c r="D41" s="174"/>
      <c r="E41" s="64"/>
      <c r="F41" s="64" t="s">
        <v>253</v>
      </c>
      <c r="G41" s="128"/>
      <c r="H41" s="193">
        <f>SUM(H38:H40)</f>
        <v>1740</v>
      </c>
      <c r="I41" s="193">
        <f t="shared" ref="I41:R41" si="11">SUM(I38:I40)</f>
        <v>1953</v>
      </c>
      <c r="J41" s="193">
        <f t="shared" si="11"/>
        <v>1240</v>
      </c>
      <c r="K41" s="193">
        <f t="shared" si="11"/>
        <v>990</v>
      </c>
      <c r="L41" s="193">
        <f t="shared" si="11"/>
        <v>940</v>
      </c>
      <c r="M41" s="193">
        <f t="shared" si="11"/>
        <v>820</v>
      </c>
      <c r="N41" s="194">
        <f t="shared" si="11"/>
        <v>820</v>
      </c>
      <c r="O41" s="193">
        <f t="shared" si="11"/>
        <v>820</v>
      </c>
      <c r="P41" s="193">
        <f t="shared" si="11"/>
        <v>785</v>
      </c>
      <c r="Q41" s="193">
        <f t="shared" si="11"/>
        <v>820</v>
      </c>
      <c r="R41" s="193">
        <f t="shared" si="11"/>
        <v>760</v>
      </c>
      <c r="S41" s="21"/>
      <c r="T41" s="212"/>
    </row>
    <row r="42" spans="1:20" s="87" customFormat="1" ht="15" customHeight="1" thickBot="1" x14ac:dyDescent="0.25">
      <c r="A42" s="62">
        <v>42</v>
      </c>
      <c r="B42" s="47"/>
      <c r="C42" s="174"/>
      <c r="D42" s="174"/>
      <c r="E42" s="64" t="s">
        <v>532</v>
      </c>
      <c r="F42" s="64"/>
      <c r="G42" s="128"/>
      <c r="H42" s="193">
        <f>H33+H34+H35+H36+H41</f>
        <v>9940</v>
      </c>
      <c r="I42" s="193">
        <f t="shared" ref="I42:R42" si="12">I33+I34+I35+I36+I41</f>
        <v>13667</v>
      </c>
      <c r="J42" s="193">
        <f t="shared" si="12"/>
        <v>14198</v>
      </c>
      <c r="K42" s="193">
        <f t="shared" si="12"/>
        <v>13264</v>
      </c>
      <c r="L42" s="193">
        <f t="shared" si="12"/>
        <v>8745</v>
      </c>
      <c r="M42" s="193">
        <f t="shared" si="12"/>
        <v>7957</v>
      </c>
      <c r="N42" s="194">
        <f t="shared" si="12"/>
        <v>7567</v>
      </c>
      <c r="O42" s="193">
        <f t="shared" si="12"/>
        <v>7707</v>
      </c>
      <c r="P42" s="193">
        <f t="shared" si="12"/>
        <v>7335</v>
      </c>
      <c r="Q42" s="193">
        <f t="shared" si="12"/>
        <v>7210</v>
      </c>
      <c r="R42" s="193">
        <f t="shared" si="12"/>
        <v>6870</v>
      </c>
      <c r="S42" s="21"/>
      <c r="T42" s="212"/>
    </row>
    <row r="43" spans="1:20" s="17" customFormat="1" ht="15" customHeight="1" thickBot="1" x14ac:dyDescent="0.25">
      <c r="A43" s="62">
        <v>43</v>
      </c>
      <c r="B43" s="47"/>
      <c r="C43" s="174"/>
      <c r="D43" s="174"/>
      <c r="E43" s="120"/>
      <c r="F43" s="229" t="s">
        <v>578</v>
      </c>
      <c r="G43" s="128"/>
      <c r="H43" s="195">
        <f t="shared" ref="H43:M43" si="13">H196</f>
        <v>941.61200000000008</v>
      </c>
      <c r="I43" s="195">
        <f t="shared" si="13"/>
        <v>5887</v>
      </c>
      <c r="J43" s="195">
        <f t="shared" si="13"/>
        <v>3955</v>
      </c>
      <c r="K43" s="195">
        <f t="shared" si="13"/>
        <v>3380</v>
      </c>
      <c r="L43" s="195">
        <f t="shared" si="13"/>
        <v>3605</v>
      </c>
      <c r="M43" s="195">
        <f t="shared" si="13"/>
        <v>450</v>
      </c>
      <c r="N43" s="192">
        <f>'[1]S11a.Capex Forecast'!N43</f>
        <v>355</v>
      </c>
      <c r="O43" s="192">
        <f>'[1]S11a.Capex Forecast'!O43</f>
        <v>425</v>
      </c>
      <c r="P43" s="192">
        <f>'[1]S11a.Capex Forecast'!P43</f>
        <v>380</v>
      </c>
      <c r="Q43" s="192">
        <f>'[1]S11a.Capex Forecast'!Q43</f>
        <v>380</v>
      </c>
      <c r="R43" s="192">
        <f>'[1]S11a.Capex Forecast'!R43</f>
        <v>380</v>
      </c>
      <c r="S43" s="21"/>
      <c r="T43" s="212" t="s">
        <v>542</v>
      </c>
    </row>
    <row r="44" spans="1:20" s="17" customFormat="1" ht="15" customHeight="1" thickBot="1" x14ac:dyDescent="0.25">
      <c r="A44" s="62">
        <v>44</v>
      </c>
      <c r="B44" s="47"/>
      <c r="C44" s="174"/>
      <c r="D44" s="174"/>
      <c r="E44" s="120" t="s">
        <v>515</v>
      </c>
      <c r="F44" s="174"/>
      <c r="G44" s="125"/>
      <c r="H44" s="193">
        <f>H42+H43</f>
        <v>10881.612000000001</v>
      </c>
      <c r="I44" s="193">
        <f t="shared" ref="I44:R44" si="14">I42+I43</f>
        <v>19554</v>
      </c>
      <c r="J44" s="193">
        <f t="shared" si="14"/>
        <v>18153</v>
      </c>
      <c r="K44" s="193">
        <f t="shared" si="14"/>
        <v>16644</v>
      </c>
      <c r="L44" s="193">
        <f t="shared" si="14"/>
        <v>12350</v>
      </c>
      <c r="M44" s="193">
        <f t="shared" si="14"/>
        <v>8407</v>
      </c>
      <c r="N44" s="194">
        <f t="shared" si="14"/>
        <v>7922</v>
      </c>
      <c r="O44" s="193">
        <f t="shared" si="14"/>
        <v>8132</v>
      </c>
      <c r="P44" s="193">
        <f t="shared" si="14"/>
        <v>7715</v>
      </c>
      <c r="Q44" s="193">
        <f t="shared" si="14"/>
        <v>7590</v>
      </c>
      <c r="R44" s="193">
        <f t="shared" si="14"/>
        <v>7250</v>
      </c>
      <c r="S44" s="21"/>
      <c r="T44" s="212"/>
    </row>
    <row r="45" spans="1:20" s="5" customFormat="1" ht="15" customHeight="1" x14ac:dyDescent="0.2">
      <c r="A45" s="62">
        <v>45</v>
      </c>
      <c r="B45" s="47"/>
      <c r="C45" s="174"/>
      <c r="D45" s="176"/>
      <c r="E45" s="176"/>
      <c r="F45" s="174"/>
      <c r="G45" s="128"/>
      <c r="H45" s="121"/>
      <c r="I45" s="121"/>
      <c r="J45" s="125"/>
      <c r="K45" s="125"/>
      <c r="L45" s="125"/>
      <c r="M45" s="121"/>
      <c r="N45" s="125"/>
      <c r="O45" s="121"/>
      <c r="P45" s="121"/>
      <c r="Q45" s="125"/>
      <c r="R45" s="125"/>
      <c r="S45" s="21"/>
      <c r="T45" s="212"/>
    </row>
    <row r="46" spans="1:20" s="11" customFormat="1" ht="15" customHeight="1" x14ac:dyDescent="0.25">
      <c r="A46" s="62">
        <v>46</v>
      </c>
      <c r="B46" s="47"/>
      <c r="C46" s="137"/>
      <c r="D46" s="118" t="s">
        <v>526</v>
      </c>
      <c r="E46" s="120"/>
      <c r="F46" s="137"/>
      <c r="G46" s="125"/>
      <c r="H46" s="125"/>
      <c r="I46" s="125"/>
      <c r="J46" s="125"/>
      <c r="K46" s="125"/>
      <c r="L46" s="125"/>
      <c r="M46" s="125"/>
      <c r="N46" s="125"/>
      <c r="O46" s="125"/>
      <c r="P46" s="125"/>
      <c r="Q46" s="125"/>
      <c r="R46" s="125"/>
      <c r="S46" s="21"/>
      <c r="T46" s="212"/>
    </row>
    <row r="47" spans="1:20" s="10" customFormat="1" ht="15" customHeight="1" x14ac:dyDescent="0.2">
      <c r="A47" s="62">
        <v>47</v>
      </c>
      <c r="B47" s="47"/>
      <c r="C47" s="137"/>
      <c r="D47" s="137"/>
      <c r="E47" s="120"/>
      <c r="F47" s="137" t="s">
        <v>511</v>
      </c>
      <c r="G47" s="125"/>
      <c r="H47" s="192">
        <f>'[1]S11a.Capex Forecast'!H47</f>
        <v>0</v>
      </c>
      <c r="I47" s="192">
        <f>'[1]S11a.Capex Forecast'!I47</f>
        <v>0</v>
      </c>
      <c r="J47" s="192">
        <f>'[1]S11a.Capex Forecast'!J47</f>
        <v>0</v>
      </c>
      <c r="K47" s="192">
        <f>'[1]S11a.Capex Forecast'!K47</f>
        <v>0</v>
      </c>
      <c r="L47" s="192">
        <f>'[1]S11a.Capex Forecast'!L47</f>
        <v>0</v>
      </c>
      <c r="M47" s="192">
        <f>'[1]S11a.Capex Forecast'!M47</f>
        <v>0</v>
      </c>
      <c r="N47" s="192">
        <f>'[1]S11a.Capex Forecast'!N47</f>
        <v>0</v>
      </c>
      <c r="O47" s="192">
        <f>'[1]S11a.Capex Forecast'!O47</f>
        <v>0</v>
      </c>
      <c r="P47" s="192">
        <f>'[1]S11a.Capex Forecast'!P47</f>
        <v>0</v>
      </c>
      <c r="Q47" s="192">
        <f>'[1]S11a.Capex Forecast'!Q47</f>
        <v>0</v>
      </c>
      <c r="R47" s="192">
        <f>'[1]S11a.Capex Forecast'!R47</f>
        <v>0</v>
      </c>
      <c r="S47" s="21"/>
      <c r="T47" s="212"/>
    </row>
    <row r="48" spans="1:20" s="10" customFormat="1" ht="15" customHeight="1" x14ac:dyDescent="0.2">
      <c r="A48" s="62">
        <v>48</v>
      </c>
      <c r="B48" s="47"/>
      <c r="C48" s="174"/>
      <c r="D48" s="174"/>
      <c r="E48" s="120"/>
      <c r="F48" s="174" t="s">
        <v>298</v>
      </c>
      <c r="G48" s="125"/>
      <c r="H48" s="192">
        <f>'[1]S11a.Capex Forecast'!H48</f>
        <v>650</v>
      </c>
      <c r="I48" s="192">
        <f>'[1]S11a.Capex Forecast'!I48</f>
        <v>250</v>
      </c>
      <c r="J48" s="192">
        <f>'[1]S11a.Capex Forecast'!J48</f>
        <v>2000</v>
      </c>
      <c r="K48" s="192">
        <f>'[1]S11a.Capex Forecast'!K48</f>
        <v>1000</v>
      </c>
      <c r="L48" s="192">
        <f>'[1]S11a.Capex Forecast'!L48</f>
        <v>0</v>
      </c>
      <c r="M48" s="192">
        <f>'[1]S11a.Capex Forecast'!M48</f>
        <v>0</v>
      </c>
      <c r="N48" s="192">
        <f>'[1]S11a.Capex Forecast'!N48</f>
        <v>0</v>
      </c>
      <c r="O48" s="192">
        <f>'[1]S11a.Capex Forecast'!O48</f>
        <v>0</v>
      </c>
      <c r="P48" s="192">
        <f>'[1]S11a.Capex Forecast'!P48</f>
        <v>0</v>
      </c>
      <c r="Q48" s="192">
        <f>'[1]S11a.Capex Forecast'!Q48</f>
        <v>0</v>
      </c>
      <c r="R48" s="192">
        <f>'[1]S11a.Capex Forecast'!R48</f>
        <v>0</v>
      </c>
      <c r="S48" s="21"/>
      <c r="T48" s="212"/>
    </row>
    <row r="49" spans="1:20" s="10" customFormat="1" ht="15" customHeight="1" x14ac:dyDescent="0.2">
      <c r="A49" s="62">
        <v>49</v>
      </c>
      <c r="B49" s="47"/>
      <c r="C49" s="174"/>
      <c r="D49" s="174"/>
      <c r="E49" s="120"/>
      <c r="F49" s="174" t="s">
        <v>248</v>
      </c>
      <c r="G49" s="125"/>
      <c r="H49" s="192">
        <f>'[1]S11a.Capex Forecast'!H49</f>
        <v>0</v>
      </c>
      <c r="I49" s="192">
        <f>'[1]S11a.Capex Forecast'!I49</f>
        <v>0</v>
      </c>
      <c r="J49" s="192">
        <f>'[1]S11a.Capex Forecast'!J49</f>
        <v>0</v>
      </c>
      <c r="K49" s="192">
        <f>'[1]S11a.Capex Forecast'!K49</f>
        <v>0</v>
      </c>
      <c r="L49" s="192">
        <f>'[1]S11a.Capex Forecast'!L49</f>
        <v>0</v>
      </c>
      <c r="M49" s="192">
        <f>'[1]S11a.Capex Forecast'!M49</f>
        <v>0</v>
      </c>
      <c r="N49" s="192">
        <f>'[1]S11a.Capex Forecast'!N49</f>
        <v>0</v>
      </c>
      <c r="O49" s="192">
        <f>'[1]S11a.Capex Forecast'!O49</f>
        <v>0</v>
      </c>
      <c r="P49" s="192">
        <f>'[1]S11a.Capex Forecast'!P49</f>
        <v>0</v>
      </c>
      <c r="Q49" s="192">
        <f>'[1]S11a.Capex Forecast'!Q49</f>
        <v>0</v>
      </c>
      <c r="R49" s="192">
        <f>'[1]S11a.Capex Forecast'!R49</f>
        <v>0</v>
      </c>
      <c r="S49" s="21"/>
      <c r="T49" s="212"/>
    </row>
    <row r="50" spans="1:20" s="87" customFormat="1" ht="14.25" customHeight="1" x14ac:dyDescent="0.2">
      <c r="A50" s="62">
        <v>50</v>
      </c>
      <c r="B50" s="47"/>
      <c r="C50" s="174"/>
      <c r="D50" s="174"/>
      <c r="E50" s="120"/>
      <c r="F50" s="174"/>
      <c r="G50" s="125"/>
      <c r="H50" s="174"/>
      <c r="I50" s="125"/>
      <c r="J50" s="174"/>
      <c r="K50" s="125"/>
      <c r="L50" s="174"/>
      <c r="M50" s="125"/>
      <c r="N50" s="125"/>
      <c r="O50" s="125"/>
      <c r="P50" s="174"/>
      <c r="Q50" s="125"/>
      <c r="R50" s="174"/>
      <c r="S50" s="21"/>
      <c r="T50" s="212"/>
    </row>
    <row r="51" spans="1:20" s="75" customFormat="1" ht="34.5" customHeight="1" x14ac:dyDescent="0.2">
      <c r="A51" s="62">
        <v>51</v>
      </c>
      <c r="B51" s="47"/>
      <c r="C51" s="174"/>
      <c r="D51" s="174"/>
      <c r="E51" s="120"/>
      <c r="F51" s="174"/>
      <c r="G51" s="128"/>
      <c r="H51" s="145" t="s">
        <v>239</v>
      </c>
      <c r="I51" s="145" t="s">
        <v>454</v>
      </c>
      <c r="J51" s="145" t="s">
        <v>455</v>
      </c>
      <c r="K51" s="145" t="s">
        <v>456</v>
      </c>
      <c r="L51" s="145" t="s">
        <v>457</v>
      </c>
      <c r="M51" s="145" t="s">
        <v>458</v>
      </c>
      <c r="N51" s="175" t="s">
        <v>460</v>
      </c>
      <c r="O51" s="145" t="s">
        <v>461</v>
      </c>
      <c r="P51" s="145" t="s">
        <v>462</v>
      </c>
      <c r="Q51" s="145" t="s">
        <v>463</v>
      </c>
      <c r="R51" s="145" t="s">
        <v>464</v>
      </c>
      <c r="S51" s="21"/>
      <c r="T51" s="212"/>
    </row>
    <row r="52" spans="1:20" s="65" customFormat="1" ht="15" customHeight="1" x14ac:dyDescent="0.2">
      <c r="A52" s="62">
        <v>52</v>
      </c>
      <c r="B52" s="47"/>
      <c r="C52" s="174"/>
      <c r="D52" s="174"/>
      <c r="E52" s="120"/>
      <c r="F52" s="174"/>
      <c r="G52" s="221" t="str">
        <f>IF(ISNUMBER(CoverSheet!$C$12),"for year ended","")</f>
        <v>for year ended</v>
      </c>
      <c r="H52" s="146">
        <f>IF(ISNUMBER(CoverSheet!$C$12),DATE(YEAR(CoverSheet!$C$12),MONTH(CoverSheet!$C$12),DAY(CoverSheet!$C$12))-1,"")</f>
        <v>42094</v>
      </c>
      <c r="I52" s="146">
        <f>IF(ISNUMBER(CoverSheet!$C$12),DATE(YEAR(CoverSheet!$C$12)+1,MONTH(CoverSheet!$C$12),DAY(CoverSheet!$C$12))-1,"")</f>
        <v>42460</v>
      </c>
      <c r="J52" s="146">
        <f>IF(ISNUMBER(CoverSheet!$C$12),DATE(YEAR(CoverSheet!$C$12)+2,MONTH(CoverSheet!$C$12),DAY(CoverSheet!$C$12))-1,"")</f>
        <v>42825</v>
      </c>
      <c r="K52" s="146">
        <f>IF(ISNUMBER(CoverSheet!$C$12),DATE(YEAR(CoverSheet!$C$12)+3,MONTH(CoverSheet!$C$12),DAY(CoverSheet!$C$12))-1,"")</f>
        <v>43190</v>
      </c>
      <c r="L52" s="146">
        <f>IF(ISNUMBER(CoverSheet!$C$12),DATE(YEAR(CoverSheet!$C$12)+4,MONTH(CoverSheet!$C$12),DAY(CoverSheet!$C$12))-1,"")</f>
        <v>43555</v>
      </c>
      <c r="M52" s="146">
        <f>IF(ISNUMBER(CoverSheet!$C$12),DATE(YEAR(CoverSheet!$C$12)+5,MONTH(CoverSheet!$C$12),DAY(CoverSheet!$C$12))-1,"")</f>
        <v>43921</v>
      </c>
      <c r="N52" s="146">
        <f>IF(ISNUMBER(CoverSheet!$C$12),DATE(YEAR(CoverSheet!$C$12)+6,MONTH(CoverSheet!$C$12),DAY(CoverSheet!$C$12))-1,"")</f>
        <v>44286</v>
      </c>
      <c r="O52" s="146">
        <f>IF(ISNUMBER(CoverSheet!$C$12),DATE(YEAR(CoverSheet!$C$12)+7,MONTH(CoverSheet!$C$12),DAY(CoverSheet!$C$12))-1,"")</f>
        <v>44651</v>
      </c>
      <c r="P52" s="146">
        <f>IF(ISNUMBER(CoverSheet!$C$12),DATE(YEAR(CoverSheet!$C$12)+8,MONTH(CoverSheet!$C$12),DAY(CoverSheet!$C$12))-1,"")</f>
        <v>45016</v>
      </c>
      <c r="Q52" s="146">
        <f>IF(ISNUMBER(CoverSheet!$C$12),DATE(YEAR(CoverSheet!$C$12)+9,MONTH(CoverSheet!$C$12),DAY(CoverSheet!$C$12))-1,"")</f>
        <v>45382</v>
      </c>
      <c r="R52" s="146">
        <f>IF(ISNUMBER(CoverSheet!$C$12),DATE(YEAR(CoverSheet!$C$12)+10,MONTH(CoverSheet!$C$12),DAY(CoverSheet!$C$12))-1,"")</f>
        <v>45747</v>
      </c>
      <c r="S52" s="21"/>
      <c r="T52" s="212"/>
    </row>
    <row r="53" spans="1:20" s="17" customFormat="1" ht="15" customHeight="1" x14ac:dyDescent="0.25">
      <c r="A53" s="62">
        <v>53</v>
      </c>
      <c r="B53" s="47"/>
      <c r="C53" s="174"/>
      <c r="D53" s="118" t="s">
        <v>474</v>
      </c>
      <c r="E53" s="125"/>
      <c r="F53" s="125"/>
      <c r="G53" s="125"/>
      <c r="H53" s="152" t="s">
        <v>475</v>
      </c>
      <c r="I53" s="125"/>
      <c r="J53" s="125"/>
      <c r="K53" s="125"/>
      <c r="L53" s="125"/>
      <c r="M53" s="125"/>
      <c r="N53" s="125"/>
      <c r="O53" s="125"/>
      <c r="P53" s="125"/>
      <c r="Q53" s="125"/>
      <c r="R53" s="153"/>
      <c r="S53" s="21"/>
      <c r="T53" s="213"/>
    </row>
    <row r="54" spans="1:20" s="17" customFormat="1" ht="15" customHeight="1" x14ac:dyDescent="0.2">
      <c r="A54" s="62">
        <v>54</v>
      </c>
      <c r="B54" s="47"/>
      <c r="C54" s="174"/>
      <c r="D54" s="174"/>
      <c r="E54" s="121"/>
      <c r="F54" s="174" t="s">
        <v>470</v>
      </c>
      <c r="G54" s="121"/>
      <c r="H54" s="195">
        <f t="shared" ref="H54:R54" si="15">H10-H33</f>
        <v>0</v>
      </c>
      <c r="I54" s="195">
        <f t="shared" si="15"/>
        <v>58.5</v>
      </c>
      <c r="J54" s="195">
        <f t="shared" si="15"/>
        <v>124.13992499999904</v>
      </c>
      <c r="K54" s="195">
        <f t="shared" si="15"/>
        <v>177.50319999999965</v>
      </c>
      <c r="L54" s="195">
        <f t="shared" si="15"/>
        <v>241.11406799999986</v>
      </c>
      <c r="M54" s="195">
        <f t="shared" si="15"/>
        <v>299.23230920000015</v>
      </c>
      <c r="N54" s="196">
        <f t="shared" si="15"/>
        <v>312.25198767840038</v>
      </c>
      <c r="O54" s="195">
        <f t="shared" si="15"/>
        <v>360.56274404950364</v>
      </c>
      <c r="P54" s="195">
        <f t="shared" si="15"/>
        <v>411.98251440543709</v>
      </c>
      <c r="Q54" s="195">
        <f t="shared" si="15"/>
        <v>468.22216469354589</v>
      </c>
      <c r="R54" s="195">
        <f t="shared" si="15"/>
        <v>514.63688698767919</v>
      </c>
      <c r="S54" s="21"/>
      <c r="T54" s="212"/>
    </row>
    <row r="55" spans="1:20" s="6" customFormat="1" ht="15" customHeight="1" x14ac:dyDescent="0.2">
      <c r="A55" s="62">
        <v>55</v>
      </c>
      <c r="B55" s="47"/>
      <c r="C55" s="174"/>
      <c r="D55" s="174"/>
      <c r="E55" s="128"/>
      <c r="F55" s="174" t="s">
        <v>243</v>
      </c>
      <c r="G55" s="128"/>
      <c r="H55" s="195">
        <f t="shared" ref="H55:R55" si="16">H11-H34</f>
        <v>0</v>
      </c>
      <c r="I55" s="195">
        <f t="shared" si="16"/>
        <v>72.900000000000091</v>
      </c>
      <c r="J55" s="195">
        <f t="shared" si="16"/>
        <v>162.54902999999877</v>
      </c>
      <c r="K55" s="195">
        <f t="shared" si="16"/>
        <v>255.84943999999996</v>
      </c>
      <c r="L55" s="195">
        <f t="shared" si="16"/>
        <v>60.175476799999956</v>
      </c>
      <c r="M55" s="195">
        <f t="shared" si="16"/>
        <v>64.530097984000008</v>
      </c>
      <c r="N55" s="196">
        <f t="shared" si="16"/>
        <v>79.482324136320017</v>
      </c>
      <c r="O55" s="195">
        <f t="shared" si="16"/>
        <v>92.185113942553471</v>
      </c>
      <c r="P55" s="195">
        <f t="shared" si="16"/>
        <v>89.262878121178119</v>
      </c>
      <c r="Q55" s="195">
        <f t="shared" si="16"/>
        <v>93.644432938709201</v>
      </c>
      <c r="R55" s="195">
        <f t="shared" si="16"/>
        <v>98.547488997640698</v>
      </c>
      <c r="S55" s="21"/>
      <c r="T55" s="212"/>
    </row>
    <row r="56" spans="1:20" s="17" customFormat="1" ht="15" customHeight="1" x14ac:dyDescent="0.2">
      <c r="A56" s="62">
        <v>56</v>
      </c>
      <c r="B56" s="47"/>
      <c r="C56" s="174"/>
      <c r="D56" s="174"/>
      <c r="E56" s="128"/>
      <c r="F56" s="174" t="s">
        <v>244</v>
      </c>
      <c r="G56" s="128"/>
      <c r="H56" s="195">
        <f t="shared" ref="H56:R56" si="17">H12-H35</f>
        <v>0</v>
      </c>
      <c r="I56" s="195">
        <f t="shared" si="17"/>
        <v>100.77999999999975</v>
      </c>
      <c r="J56" s="195">
        <f t="shared" si="17"/>
        <v>263.26152299999831</v>
      </c>
      <c r="K56" s="195">
        <f t="shared" si="17"/>
        <v>317.91435199999978</v>
      </c>
      <c r="L56" s="195">
        <f t="shared" si="17"/>
        <v>342.09346399999959</v>
      </c>
      <c r="M56" s="195">
        <f t="shared" si="17"/>
        <v>379.06228525440019</v>
      </c>
      <c r="N56" s="196">
        <f t="shared" si="17"/>
        <v>459.48353095948823</v>
      </c>
      <c r="O56" s="195">
        <f t="shared" si="17"/>
        <v>571.25033510853336</v>
      </c>
      <c r="P56" s="195">
        <f t="shared" si="17"/>
        <v>623.12355303822369</v>
      </c>
      <c r="Q56" s="195">
        <f t="shared" si="17"/>
        <v>684.77491586431097</v>
      </c>
      <c r="R56" s="195">
        <f t="shared" si="17"/>
        <v>724.87153018264598</v>
      </c>
      <c r="S56" s="21"/>
      <c r="T56" s="212"/>
    </row>
    <row r="57" spans="1:20" s="17" customFormat="1" ht="15" customHeight="1" x14ac:dyDescent="0.2">
      <c r="A57" s="62">
        <v>57</v>
      </c>
      <c r="B57" s="47"/>
      <c r="C57" s="174"/>
      <c r="D57" s="174"/>
      <c r="E57" s="128"/>
      <c r="F57" s="174" t="s">
        <v>245</v>
      </c>
      <c r="G57" s="128"/>
      <c r="H57" s="195">
        <f t="shared" ref="H57:R57" si="18">H13-H36</f>
        <v>0</v>
      </c>
      <c r="I57" s="195">
        <f t="shared" si="18"/>
        <v>2.1000000000000085</v>
      </c>
      <c r="J57" s="195">
        <f t="shared" si="18"/>
        <v>0</v>
      </c>
      <c r="K57" s="195">
        <f t="shared" si="18"/>
        <v>0</v>
      </c>
      <c r="L57" s="195">
        <f t="shared" si="18"/>
        <v>0</v>
      </c>
      <c r="M57" s="195">
        <f t="shared" si="18"/>
        <v>0</v>
      </c>
      <c r="N57" s="196">
        <f t="shared" si="18"/>
        <v>0</v>
      </c>
      <c r="O57" s="195">
        <f t="shared" si="18"/>
        <v>0</v>
      </c>
      <c r="P57" s="195">
        <f t="shared" si="18"/>
        <v>0</v>
      </c>
      <c r="Q57" s="195">
        <f t="shared" si="18"/>
        <v>0</v>
      </c>
      <c r="R57" s="195">
        <f t="shared" si="18"/>
        <v>0</v>
      </c>
      <c r="S57" s="21"/>
      <c r="T57" s="212"/>
    </row>
    <row r="58" spans="1:20" s="20" customFormat="1" ht="15" customHeight="1" x14ac:dyDescent="0.2">
      <c r="A58" s="62">
        <v>58</v>
      </c>
      <c r="B58" s="47"/>
      <c r="C58" s="174"/>
      <c r="D58" s="174"/>
      <c r="E58" s="128"/>
      <c r="F58" s="174" t="s">
        <v>254</v>
      </c>
      <c r="G58" s="128"/>
      <c r="H58" s="140"/>
      <c r="I58" s="140"/>
      <c r="J58" s="138"/>
      <c r="K58" s="138"/>
      <c r="L58" s="138"/>
      <c r="M58" s="140"/>
      <c r="N58" s="138"/>
      <c r="O58" s="140"/>
      <c r="P58" s="140"/>
      <c r="Q58" s="138"/>
      <c r="R58" s="138"/>
      <c r="S58" s="21"/>
      <c r="T58" s="212"/>
    </row>
    <row r="59" spans="1:20" s="17" customFormat="1" ht="15" customHeight="1" x14ac:dyDescent="0.2">
      <c r="A59" s="62">
        <v>59</v>
      </c>
      <c r="B59" s="47"/>
      <c r="C59" s="174"/>
      <c r="D59" s="174"/>
      <c r="E59" s="128"/>
      <c r="F59" s="190" t="s">
        <v>56</v>
      </c>
      <c r="G59" s="128"/>
      <c r="H59" s="195">
        <f t="shared" ref="H59:R59" si="19">H15-H38</f>
        <v>0</v>
      </c>
      <c r="I59" s="195">
        <f t="shared" si="19"/>
        <v>17.200000000000045</v>
      </c>
      <c r="J59" s="195">
        <f t="shared" si="19"/>
        <v>33.528389999999831</v>
      </c>
      <c r="K59" s="195">
        <f t="shared" si="19"/>
        <v>33.052320000000009</v>
      </c>
      <c r="L59" s="195">
        <f t="shared" si="19"/>
        <v>48.634974400000033</v>
      </c>
      <c r="M59" s="195">
        <f t="shared" si="19"/>
        <v>48.917977503999964</v>
      </c>
      <c r="N59" s="196">
        <f t="shared" si="19"/>
        <v>59.296337054080027</v>
      </c>
      <c r="O59" s="195">
        <f t="shared" si="19"/>
        <v>69.882263795161521</v>
      </c>
      <c r="P59" s="195">
        <f t="shared" si="19"/>
        <v>74.671830735985509</v>
      </c>
      <c r="Q59" s="195">
        <f t="shared" si="19"/>
        <v>91.693507252486143</v>
      </c>
      <c r="R59" s="195">
        <f t="shared" si="19"/>
        <v>89.787712197850396</v>
      </c>
      <c r="S59" s="21"/>
      <c r="T59" s="212"/>
    </row>
    <row r="60" spans="1:20" s="17" customFormat="1" ht="15" customHeight="1" x14ac:dyDescent="0.2">
      <c r="A60" s="62">
        <v>60</v>
      </c>
      <c r="B60" s="47"/>
      <c r="C60" s="174"/>
      <c r="D60" s="174"/>
      <c r="E60" s="128"/>
      <c r="F60" s="190" t="s">
        <v>82</v>
      </c>
      <c r="G60" s="128"/>
      <c r="H60" s="195">
        <f t="shared" ref="H60:R60" si="20">H16-H39</f>
        <v>0</v>
      </c>
      <c r="I60" s="195">
        <f t="shared" si="20"/>
        <v>0</v>
      </c>
      <c r="J60" s="195">
        <f t="shared" si="20"/>
        <v>0</v>
      </c>
      <c r="K60" s="195">
        <f t="shared" si="20"/>
        <v>0</v>
      </c>
      <c r="L60" s="195">
        <f t="shared" si="20"/>
        <v>0</v>
      </c>
      <c r="M60" s="195">
        <f t="shared" si="20"/>
        <v>0</v>
      </c>
      <c r="N60" s="196">
        <f t="shared" si="20"/>
        <v>0</v>
      </c>
      <c r="O60" s="195">
        <f t="shared" si="20"/>
        <v>0</v>
      </c>
      <c r="P60" s="195">
        <f t="shared" si="20"/>
        <v>0</v>
      </c>
      <c r="Q60" s="195">
        <f t="shared" si="20"/>
        <v>0</v>
      </c>
      <c r="R60" s="195">
        <f t="shared" si="20"/>
        <v>0</v>
      </c>
      <c r="S60" s="21"/>
      <c r="T60" s="212"/>
    </row>
    <row r="61" spans="1:20" s="17" customFormat="1" ht="15" customHeight="1" thickBot="1" x14ac:dyDescent="0.25">
      <c r="A61" s="62">
        <v>61</v>
      </c>
      <c r="B61" s="47"/>
      <c r="C61" s="174"/>
      <c r="D61" s="174"/>
      <c r="E61" s="128"/>
      <c r="F61" s="190" t="s">
        <v>301</v>
      </c>
      <c r="G61" s="128"/>
      <c r="H61" s="195">
        <f t="shared" ref="H61:R61" si="21">H17-H40</f>
        <v>0</v>
      </c>
      <c r="I61" s="195">
        <f t="shared" si="21"/>
        <v>21.860000000000127</v>
      </c>
      <c r="J61" s="195">
        <f t="shared" si="21"/>
        <v>19.0984499999999</v>
      </c>
      <c r="K61" s="195">
        <f t="shared" si="21"/>
        <v>27.543599999999969</v>
      </c>
      <c r="L61" s="195">
        <f t="shared" si="21"/>
        <v>28.851255999999978</v>
      </c>
      <c r="M61" s="195">
        <f t="shared" si="21"/>
        <v>36.428281120000008</v>
      </c>
      <c r="N61" s="197">
        <f t="shared" si="21"/>
        <v>44.156846742400035</v>
      </c>
      <c r="O61" s="195">
        <f t="shared" si="21"/>
        <v>52.03998367724796</v>
      </c>
      <c r="P61" s="195">
        <f t="shared" si="21"/>
        <v>60.080783350792956</v>
      </c>
      <c r="Q61" s="195">
        <f t="shared" si="21"/>
        <v>68.282399017808814</v>
      </c>
      <c r="R61" s="195">
        <f t="shared" si="21"/>
        <v>76.648046998165</v>
      </c>
      <c r="S61" s="21"/>
      <c r="T61" s="212"/>
    </row>
    <row r="62" spans="1:20" s="17" customFormat="1" ht="15" customHeight="1" thickBot="1" x14ac:dyDescent="0.25">
      <c r="A62" s="62">
        <v>62</v>
      </c>
      <c r="B62" s="47"/>
      <c r="C62" s="174"/>
      <c r="D62" s="174"/>
      <c r="E62" s="64"/>
      <c r="F62" s="64" t="s">
        <v>253</v>
      </c>
      <c r="G62" s="128"/>
      <c r="H62" s="193">
        <f t="shared" ref="H62:R62" si="22">H18-H41</f>
        <v>0</v>
      </c>
      <c r="I62" s="193">
        <f t="shared" si="22"/>
        <v>39.060000000000173</v>
      </c>
      <c r="J62" s="193">
        <f t="shared" si="22"/>
        <v>52.626839999999675</v>
      </c>
      <c r="K62" s="193">
        <f t="shared" si="22"/>
        <v>60.595919999999978</v>
      </c>
      <c r="L62" s="193">
        <f t="shared" si="22"/>
        <v>77.486230400000068</v>
      </c>
      <c r="M62" s="193">
        <f t="shared" si="22"/>
        <v>85.346258624000029</v>
      </c>
      <c r="N62" s="194">
        <f t="shared" si="22"/>
        <v>103.45318379648006</v>
      </c>
      <c r="O62" s="193">
        <f t="shared" si="22"/>
        <v>121.92224747240948</v>
      </c>
      <c r="P62" s="193">
        <f t="shared" si="22"/>
        <v>134.75261408677852</v>
      </c>
      <c r="Q62" s="193">
        <f t="shared" si="22"/>
        <v>159.9759062702949</v>
      </c>
      <c r="R62" s="193">
        <f t="shared" si="22"/>
        <v>166.4357591960154</v>
      </c>
      <c r="S62" s="21"/>
      <c r="T62" s="212"/>
    </row>
    <row r="63" spans="1:20" s="87" customFormat="1" ht="15" customHeight="1" thickBot="1" x14ac:dyDescent="0.25">
      <c r="A63" s="62">
        <v>63</v>
      </c>
      <c r="B63" s="47"/>
      <c r="C63" s="174"/>
      <c r="D63" s="174"/>
      <c r="E63" s="64" t="s">
        <v>532</v>
      </c>
      <c r="F63" s="64"/>
      <c r="G63" s="128"/>
      <c r="H63" s="193">
        <f>H19-H42</f>
        <v>0</v>
      </c>
      <c r="I63" s="193">
        <f t="shared" ref="I63:R63" si="23">I19-I42</f>
        <v>273.34000000000015</v>
      </c>
      <c r="J63" s="193">
        <f t="shared" si="23"/>
        <v>602.57731799999419</v>
      </c>
      <c r="K63" s="193">
        <f t="shared" si="23"/>
        <v>811.86291199999869</v>
      </c>
      <c r="L63" s="193">
        <f t="shared" si="23"/>
        <v>720.86923919999936</v>
      </c>
      <c r="M63" s="193">
        <f t="shared" si="23"/>
        <v>828.17095106240049</v>
      </c>
      <c r="N63" s="194">
        <f>N19-N42</f>
        <v>954.67102657068972</v>
      </c>
      <c r="O63" s="193">
        <f t="shared" si="23"/>
        <v>1145.9204405729997</v>
      </c>
      <c r="P63" s="193">
        <f t="shared" si="23"/>
        <v>1259.1215596516176</v>
      </c>
      <c r="Q63" s="193">
        <f t="shared" si="23"/>
        <v>1406.6174197668606</v>
      </c>
      <c r="R63" s="193">
        <f t="shared" si="23"/>
        <v>1504.4916653639812</v>
      </c>
      <c r="S63" s="21"/>
      <c r="T63" s="212"/>
    </row>
    <row r="64" spans="1:20" s="17" customFormat="1" ht="15" customHeight="1" thickBot="1" x14ac:dyDescent="0.25">
      <c r="A64" s="62">
        <v>64</v>
      </c>
      <c r="B64" s="47"/>
      <c r="C64" s="174"/>
      <c r="D64" s="174"/>
      <c r="E64" s="120"/>
      <c r="F64" s="229" t="s">
        <v>578</v>
      </c>
      <c r="G64" s="128"/>
      <c r="H64" s="195">
        <f t="shared" ref="H64:R64" si="24">H20-H43</f>
        <v>0</v>
      </c>
      <c r="I64" s="195">
        <f t="shared" si="24"/>
        <v>117.73999999999978</v>
      </c>
      <c r="J64" s="195">
        <f t="shared" si="24"/>
        <v>167.85415499999908</v>
      </c>
      <c r="K64" s="195">
        <f t="shared" si="24"/>
        <v>206.88303999999971</v>
      </c>
      <c r="L64" s="195">
        <f t="shared" si="24"/>
        <v>297.16793680000001</v>
      </c>
      <c r="M64" s="195">
        <f t="shared" si="24"/>
        <v>46.836361440000019</v>
      </c>
      <c r="N64" s="198">
        <f t="shared" si="24"/>
        <v>44.787658838720006</v>
      </c>
      <c r="O64" s="195">
        <f>O20-O43</f>
        <v>63.191408750943936</v>
      </c>
      <c r="P64" s="195">
        <f t="shared" si="24"/>
        <v>65.230564780860902</v>
      </c>
      <c r="Q64" s="195">
        <f t="shared" si="24"/>
        <v>74.135176076478103</v>
      </c>
      <c r="R64" s="195">
        <f t="shared" si="24"/>
        <v>83.217879598007698</v>
      </c>
      <c r="S64" s="21"/>
      <c r="T64" s="212"/>
    </row>
    <row r="65" spans="1:20" s="17" customFormat="1" ht="15" customHeight="1" thickBot="1" x14ac:dyDescent="0.25">
      <c r="A65" s="62">
        <v>65</v>
      </c>
      <c r="B65" s="47"/>
      <c r="C65" s="174"/>
      <c r="D65" s="174"/>
      <c r="E65" s="120" t="s">
        <v>515</v>
      </c>
      <c r="F65" s="174"/>
      <c r="G65" s="125"/>
      <c r="H65" s="193">
        <f>H21-H44</f>
        <v>0</v>
      </c>
      <c r="I65" s="193">
        <f t="shared" ref="I65:R65" si="25">I21-I44</f>
        <v>391.08000000000175</v>
      </c>
      <c r="J65" s="193">
        <f t="shared" si="25"/>
        <v>770.43147299999328</v>
      </c>
      <c r="K65" s="193">
        <f t="shared" si="25"/>
        <v>1018.7459519999975</v>
      </c>
      <c r="L65" s="193">
        <f t="shared" si="25"/>
        <v>1018.0371759999998</v>
      </c>
      <c r="M65" s="193">
        <f t="shared" si="25"/>
        <v>875.00731250240096</v>
      </c>
      <c r="N65" s="194">
        <f t="shared" si="25"/>
        <v>999.45868540941046</v>
      </c>
      <c r="O65" s="193">
        <f t="shared" si="25"/>
        <v>1209.1118493239428</v>
      </c>
      <c r="P65" s="193">
        <f t="shared" si="25"/>
        <v>1324.3521244324784</v>
      </c>
      <c r="Q65" s="193">
        <f t="shared" si="25"/>
        <v>1480.752595843338</v>
      </c>
      <c r="R65" s="193">
        <f t="shared" si="25"/>
        <v>1587.7095449619883</v>
      </c>
      <c r="S65" s="21"/>
      <c r="T65" s="212"/>
    </row>
    <row r="66" spans="1:20" s="9" customFormat="1" x14ac:dyDescent="0.2">
      <c r="A66" s="62">
        <v>66</v>
      </c>
      <c r="B66" s="47"/>
      <c r="C66" s="174"/>
      <c r="D66" s="174"/>
      <c r="E66" s="125"/>
      <c r="F66" s="125"/>
      <c r="G66" s="125"/>
      <c r="H66" s="305" t="s">
        <v>239</v>
      </c>
      <c r="I66" s="125"/>
      <c r="J66" s="125"/>
      <c r="K66" s="125"/>
      <c r="L66" s="125"/>
      <c r="M66" s="125"/>
      <c r="N66" s="125"/>
      <c r="O66" s="125"/>
      <c r="P66" s="125"/>
      <c r="Q66" s="125"/>
      <c r="R66" s="132"/>
      <c r="S66" s="21"/>
      <c r="T66" s="213"/>
    </row>
    <row r="67" spans="1:20" s="17" customFormat="1" ht="21" customHeight="1" x14ac:dyDescent="0.2">
      <c r="A67" s="62">
        <v>67</v>
      </c>
      <c r="B67" s="47"/>
      <c r="C67" s="125"/>
      <c r="D67" s="125"/>
      <c r="E67" s="125"/>
      <c r="F67" s="125"/>
      <c r="G67" s="125"/>
      <c r="H67" s="306"/>
      <c r="I67" s="145" t="s">
        <v>454</v>
      </c>
      <c r="J67" s="145" t="s">
        <v>455</v>
      </c>
      <c r="K67" s="145" t="s">
        <v>456</v>
      </c>
      <c r="L67" s="145" t="s">
        <v>457</v>
      </c>
      <c r="M67" s="145" t="s">
        <v>458</v>
      </c>
      <c r="N67" s="145"/>
      <c r="O67" s="145"/>
      <c r="P67" s="145"/>
      <c r="Q67" s="145"/>
      <c r="R67" s="145"/>
      <c r="S67" s="21"/>
      <c r="T67" s="212"/>
    </row>
    <row r="68" spans="1:20" s="17" customFormat="1" ht="30" customHeight="1" x14ac:dyDescent="0.3">
      <c r="A68" s="62">
        <v>68</v>
      </c>
      <c r="B68" s="47"/>
      <c r="C68" s="110" t="s">
        <v>468</v>
      </c>
      <c r="D68" s="125"/>
      <c r="E68" s="125"/>
      <c r="F68" s="125"/>
      <c r="G68" s="222" t="str">
        <f>IF(ISNUMBER(CoverSheet!$C$12),"for year ended","")</f>
        <v>for year ended</v>
      </c>
      <c r="H68" s="179">
        <f>IF(ISNUMBER(CoverSheet!$C$12),DATE(YEAR(CoverSheet!$C$12),MONTH(CoverSheet!$C$12),DAY(CoverSheet!$C$12))-1,"")</f>
        <v>42094</v>
      </c>
      <c r="I68" s="179">
        <f>IF(ISNUMBER(CoverSheet!$C$12),DATE(YEAR(CoverSheet!$C$12)+1,MONTH(CoverSheet!$C$12),DAY(CoverSheet!$C$12))-1,"")</f>
        <v>42460</v>
      </c>
      <c r="J68" s="179">
        <f>IF(ISNUMBER(CoverSheet!$C$12),DATE(YEAR(CoverSheet!$C$12)+2,MONTH(CoverSheet!$C$12),DAY(CoverSheet!$C$12))-1,"")</f>
        <v>42825</v>
      </c>
      <c r="K68" s="179">
        <f>IF(ISNUMBER(CoverSheet!$C$12),DATE(YEAR(CoverSheet!$C$12)+3,MONTH(CoverSheet!$C$12),DAY(CoverSheet!$C$12))-1,"")</f>
        <v>43190</v>
      </c>
      <c r="L68" s="179">
        <f>IF(ISNUMBER(CoverSheet!$C$12),DATE(YEAR(CoverSheet!$C$12)+4,MONTH(CoverSheet!$C$12),DAY(CoverSheet!$C$12))-1,"")</f>
        <v>43555</v>
      </c>
      <c r="M68" s="179">
        <f>IF(ISNUMBER(CoverSheet!$C$12),DATE(YEAR(CoverSheet!$C$12)+5,MONTH(CoverSheet!$C$12),DAY(CoverSheet!$C$12))-1,"")</f>
        <v>43921</v>
      </c>
      <c r="N68" s="178"/>
      <c r="O68" s="178"/>
      <c r="P68" s="178"/>
      <c r="Q68" s="178"/>
      <c r="R68" s="178"/>
      <c r="S68" s="21"/>
      <c r="T68" s="212"/>
    </row>
    <row r="69" spans="1:20" s="10" customFormat="1" ht="15" customHeight="1" x14ac:dyDescent="0.2">
      <c r="A69" s="62">
        <v>69</v>
      </c>
      <c r="B69" s="47"/>
      <c r="C69" s="174"/>
      <c r="D69" s="174"/>
      <c r="E69" s="125"/>
      <c r="F69" s="133" t="s">
        <v>508</v>
      </c>
      <c r="G69" s="125"/>
      <c r="H69" s="155" t="s">
        <v>473</v>
      </c>
      <c r="I69" s="125"/>
      <c r="J69" s="125"/>
      <c r="K69" s="125"/>
      <c r="L69" s="125"/>
      <c r="M69" s="177"/>
      <c r="N69" s="125"/>
      <c r="O69" s="125"/>
      <c r="P69" s="125"/>
      <c r="Q69" s="125"/>
      <c r="R69" s="125"/>
      <c r="S69" s="21"/>
      <c r="T69" s="212"/>
    </row>
    <row r="70" spans="1:20" s="7" customFormat="1" ht="15" customHeight="1" x14ac:dyDescent="0.2">
      <c r="A70" s="62">
        <v>70</v>
      </c>
      <c r="B70" s="47"/>
      <c r="C70" s="304"/>
      <c r="D70" s="304"/>
      <c r="E70" s="125"/>
      <c r="F70" s="207" t="str">
        <f>'[1]S11a.Capex Forecast'!F70</f>
        <v>Low Charge</v>
      </c>
      <c r="G70" s="125"/>
      <c r="H70" s="192">
        <f>'[1]S11a.Capex Forecast'!H70</f>
        <v>104.70121390303581</v>
      </c>
      <c r="I70" s="192">
        <f>'[1]S11a.Capex Forecast'!I70</f>
        <v>105.96922168386841</v>
      </c>
      <c r="J70" s="192">
        <f>'[1]S11a.Capex Forecast'!J70</f>
        <v>105.96922168386841</v>
      </c>
      <c r="K70" s="192">
        <f>'[1]S11a.Capex Forecast'!K70</f>
        <v>105.06350184041655</v>
      </c>
      <c r="L70" s="192">
        <f>'[1]S11a.Capex Forecast'!L70</f>
        <v>105.96922168386841</v>
      </c>
      <c r="M70" s="192">
        <f>'[1]S11a.Capex Forecast'!M70</f>
        <v>104.15778199696469</v>
      </c>
      <c r="N70" s="125"/>
      <c r="O70" s="125"/>
      <c r="P70" s="125"/>
      <c r="Q70" s="125"/>
      <c r="R70" s="125"/>
      <c r="S70" s="21"/>
      <c r="T70" s="212"/>
    </row>
    <row r="71" spans="1:20" s="290" customFormat="1" ht="15" customHeight="1" x14ac:dyDescent="0.2">
      <c r="A71" s="62"/>
      <c r="B71" s="47"/>
      <c r="C71" s="289"/>
      <c r="D71" s="289"/>
      <c r="E71" s="125"/>
      <c r="F71" s="207" t="str">
        <f>'[1]S11a.Capex Forecast'!F71</f>
        <v>015</v>
      </c>
      <c r="G71" s="125"/>
      <c r="H71" s="226">
        <f>'[1]S11a.Capex Forecast'!H71</f>
        <v>1415.7457948927783</v>
      </c>
      <c r="I71" s="226">
        <f>'[1]S11a.Capex Forecast'!I71</f>
        <v>1432.891505211549</v>
      </c>
      <c r="J71" s="226">
        <f>'[1]S11a.Capex Forecast'!J71</f>
        <v>1432.891505211549</v>
      </c>
      <c r="K71" s="226">
        <f>'[1]S11a.Capex Forecast'!K71</f>
        <v>1420.64456926957</v>
      </c>
      <c r="L71" s="226">
        <f>'[1]S11a.Capex Forecast'!L71</f>
        <v>1432.891505211549</v>
      </c>
      <c r="M71" s="226">
        <f>'[1]S11a.Capex Forecast'!M71</f>
        <v>1408.3976333275909</v>
      </c>
      <c r="N71" s="125"/>
      <c r="O71" s="125"/>
      <c r="P71" s="125"/>
      <c r="Q71" s="125"/>
      <c r="R71" s="125"/>
      <c r="S71" s="21"/>
      <c r="T71" s="212"/>
    </row>
    <row r="72" spans="1:20" s="290" customFormat="1" ht="15" customHeight="1" x14ac:dyDescent="0.2">
      <c r="A72" s="62"/>
      <c r="B72" s="47"/>
      <c r="C72" s="289"/>
      <c r="D72" s="289"/>
      <c r="E72" s="125"/>
      <c r="F72" s="207" t="str">
        <f>'[1]S11a.Capex Forecast'!F72</f>
        <v>360</v>
      </c>
      <c r="G72" s="125"/>
      <c r="H72" s="226">
        <f>'[1]S11a.Capex Forecast'!H72</f>
        <v>387.00205970185419</v>
      </c>
      <c r="I72" s="226">
        <f>'[1]S11a.Capex Forecast'!I72</f>
        <v>391.68893585741296</v>
      </c>
      <c r="J72" s="226">
        <f>'[1]S11a.Capex Forecast'!J72</f>
        <v>391.68893585741296</v>
      </c>
      <c r="K72" s="226">
        <f>'[1]S11a.Capex Forecast'!K72</f>
        <v>388.34116717487098</v>
      </c>
      <c r="L72" s="226">
        <f>'[1]S11a.Capex Forecast'!L72</f>
        <v>391.68893585741296</v>
      </c>
      <c r="M72" s="226">
        <f>'[1]S11a.Capex Forecast'!M72</f>
        <v>384.99339849232899</v>
      </c>
      <c r="N72" s="125"/>
      <c r="O72" s="125"/>
      <c r="P72" s="125"/>
      <c r="Q72" s="125"/>
      <c r="R72" s="125"/>
      <c r="S72" s="21"/>
      <c r="T72" s="212"/>
    </row>
    <row r="73" spans="1:20" ht="15" customHeight="1" x14ac:dyDescent="0.2">
      <c r="A73" s="62">
        <v>71</v>
      </c>
      <c r="B73" s="47"/>
      <c r="C73" s="304"/>
      <c r="D73" s="304"/>
      <c r="E73" s="125"/>
      <c r="F73" s="207" t="str">
        <f>'[1]S11a.Capex Forecast'!F73</f>
        <v>Assessed</v>
      </c>
      <c r="G73" s="125"/>
      <c r="H73" s="192">
        <f>'[1]S11a.Capex Forecast'!H73</f>
        <v>982.55093150233142</v>
      </c>
      <c r="I73" s="192">
        <f>'[1]S11a.Capex Forecast'!I73</f>
        <v>994.45033724716939</v>
      </c>
      <c r="J73" s="192">
        <f>'[1]S11a.Capex Forecast'!J73</f>
        <v>994.45033724716939</v>
      </c>
      <c r="K73" s="192">
        <f>'[1]S11a.Capex Forecast'!K73</f>
        <v>985.95076171514222</v>
      </c>
      <c r="L73" s="192">
        <f>'[1]S11a.Capex Forecast'!L73</f>
        <v>994.45033724716939</v>
      </c>
      <c r="M73" s="192">
        <f>'[1]S11a.Capex Forecast'!M73</f>
        <v>977.45118618311517</v>
      </c>
      <c r="N73" s="125"/>
      <c r="O73" s="125"/>
      <c r="P73" s="125"/>
      <c r="Q73" s="125"/>
      <c r="R73" s="125"/>
      <c r="S73" s="21"/>
      <c r="T73" s="212"/>
    </row>
    <row r="74" spans="1:20" s="11" customFormat="1" ht="15" customHeight="1" x14ac:dyDescent="0.2">
      <c r="A74" s="62">
        <v>72</v>
      </c>
      <c r="B74" s="47"/>
      <c r="C74" s="304"/>
      <c r="D74" s="304"/>
      <c r="E74" s="125"/>
      <c r="F74" s="207" t="str">
        <f>'[1]S11a.Capex Forecast'!F74</f>
        <v>TOU 400V</v>
      </c>
      <c r="G74" s="125"/>
      <c r="H74" s="192">
        <f>'[1]S11a.Capex Forecast'!H74</f>
        <v>0</v>
      </c>
      <c r="I74" s="192">
        <f>'[1]S11a.Capex Forecast'!I74</f>
        <v>0</v>
      </c>
      <c r="J74" s="192">
        <f>'[1]S11a.Capex Forecast'!J74</f>
        <v>0</v>
      </c>
      <c r="K74" s="192">
        <f>'[1]S11a.Capex Forecast'!K74</f>
        <v>0</v>
      </c>
      <c r="L74" s="192">
        <f>'[1]S11a.Capex Forecast'!L74</f>
        <v>0</v>
      </c>
      <c r="M74" s="192">
        <f>'[1]S11a.Capex Forecast'!M74</f>
        <v>0</v>
      </c>
      <c r="N74" s="125"/>
      <c r="O74" s="125"/>
      <c r="P74" s="125"/>
      <c r="Q74" s="125"/>
      <c r="R74" s="125"/>
      <c r="S74" s="21"/>
      <c r="T74" s="212"/>
    </row>
    <row r="75" spans="1:20" s="11" customFormat="1" ht="15" customHeight="1" x14ac:dyDescent="0.2">
      <c r="A75" s="62">
        <v>73</v>
      </c>
      <c r="B75" s="47"/>
      <c r="C75" s="304"/>
      <c r="D75" s="304"/>
      <c r="E75" s="125"/>
      <c r="F75" s="207" t="str">
        <f>'[1]S11a.Capex Forecast'!F75</f>
        <v>TOU 11kV</v>
      </c>
      <c r="G75" s="125"/>
      <c r="H75" s="192">
        <f>'[1]S11a.Capex Forecast'!H75</f>
        <v>0</v>
      </c>
      <c r="I75" s="192">
        <f>'[1]S11a.Capex Forecast'!I75</f>
        <v>0</v>
      </c>
      <c r="J75" s="192">
        <f>'[1]S11a.Capex Forecast'!J75</f>
        <v>0</v>
      </c>
      <c r="K75" s="192">
        <f>'[1]S11a.Capex Forecast'!K75</f>
        <v>0</v>
      </c>
      <c r="L75" s="192">
        <f>'[1]S11a.Capex Forecast'!L75</f>
        <v>0</v>
      </c>
      <c r="M75" s="192">
        <f>'[1]S11a.Capex Forecast'!M75</f>
        <v>0</v>
      </c>
      <c r="N75" s="125"/>
      <c r="O75" s="125"/>
      <c r="P75" s="125"/>
      <c r="Q75" s="125"/>
      <c r="R75" s="125"/>
      <c r="S75" s="21"/>
      <c r="T75" s="212"/>
    </row>
    <row r="76" spans="1:20" ht="15" customHeight="1" x14ac:dyDescent="0.2">
      <c r="A76" s="62">
        <v>74</v>
      </c>
      <c r="B76" s="47"/>
      <c r="C76" s="304"/>
      <c r="D76" s="304"/>
      <c r="E76" s="125"/>
      <c r="F76" s="207" t="str">
        <f>'[1]S11a.Capex Forecast'!F76</f>
        <v>IND</v>
      </c>
      <c r="G76" s="125"/>
      <c r="H76" s="192">
        <f>'[1]S11a.Capex Forecast'!H76</f>
        <v>0</v>
      </c>
      <c r="I76" s="192">
        <f>'[1]S11a.Capex Forecast'!I76</f>
        <v>0</v>
      </c>
      <c r="J76" s="192">
        <f>'[1]S11a.Capex Forecast'!J76</f>
        <v>0</v>
      </c>
      <c r="K76" s="192">
        <f>'[1]S11a.Capex Forecast'!K76</f>
        <v>0</v>
      </c>
      <c r="L76" s="192">
        <f>'[1]S11a.Capex Forecast'!L76</f>
        <v>0</v>
      </c>
      <c r="M76" s="192">
        <f>'[1]S11a.Capex Forecast'!M76</f>
        <v>0</v>
      </c>
      <c r="N76" s="125"/>
      <c r="O76" s="125" t="s">
        <v>6</v>
      </c>
      <c r="P76" s="125"/>
      <c r="Q76" s="125"/>
      <c r="R76" s="125"/>
      <c r="S76" s="21"/>
      <c r="T76" s="212"/>
    </row>
    <row r="77" spans="1:20" s="14" customFormat="1" ht="15" customHeight="1" thickBot="1" x14ac:dyDescent="0.25">
      <c r="A77" s="62">
        <v>75</v>
      </c>
      <c r="B77" s="47"/>
      <c r="C77" s="174"/>
      <c r="D77" s="174"/>
      <c r="E77" s="128"/>
      <c r="F77" s="107" t="s">
        <v>249</v>
      </c>
      <c r="G77" s="128"/>
      <c r="H77" s="140"/>
      <c r="I77" s="140"/>
      <c r="J77" s="138"/>
      <c r="K77" s="138"/>
      <c r="L77" s="138"/>
      <c r="M77" s="140"/>
      <c r="N77" s="125"/>
      <c r="O77" s="121"/>
      <c r="P77" s="121"/>
      <c r="Q77" s="125"/>
      <c r="R77" s="125"/>
      <c r="S77" s="21"/>
      <c r="T77" s="212"/>
    </row>
    <row r="78" spans="1:20" ht="15" customHeight="1" thickBot="1" x14ac:dyDescent="0.25">
      <c r="A78" s="62">
        <v>76</v>
      </c>
      <c r="B78" s="47"/>
      <c r="C78" s="174"/>
      <c r="D78" s="174"/>
      <c r="E78" s="120" t="s">
        <v>518</v>
      </c>
      <c r="F78" s="120"/>
      <c r="G78" s="125"/>
      <c r="H78" s="193">
        <f t="shared" ref="H78:M78" si="26">SUM(H70:H76)</f>
        <v>2890</v>
      </c>
      <c r="I78" s="193">
        <f t="shared" si="26"/>
        <v>2925</v>
      </c>
      <c r="J78" s="193">
        <f t="shared" si="26"/>
        <v>2925</v>
      </c>
      <c r="K78" s="193">
        <f t="shared" si="26"/>
        <v>2899.9999999999995</v>
      </c>
      <c r="L78" s="193">
        <f t="shared" si="26"/>
        <v>2925</v>
      </c>
      <c r="M78" s="193">
        <f t="shared" si="26"/>
        <v>2875</v>
      </c>
      <c r="N78" s="125"/>
      <c r="O78" s="125"/>
      <c r="P78" s="125"/>
      <c r="Q78" s="125"/>
      <c r="R78" s="125"/>
      <c r="S78" s="21"/>
      <c r="T78" s="212" t="s">
        <v>543</v>
      </c>
    </row>
    <row r="79" spans="1:20" s="10" customFormat="1" ht="15" customHeight="1" thickBot="1" x14ac:dyDescent="0.25">
      <c r="A79" s="62">
        <v>77</v>
      </c>
      <c r="B79" s="47"/>
      <c r="C79" s="174"/>
      <c r="D79" s="124" t="s">
        <v>4</v>
      </c>
      <c r="E79" s="125"/>
      <c r="F79" s="174" t="s">
        <v>476</v>
      </c>
      <c r="G79" s="125"/>
      <c r="H79" s="192">
        <f>'[1]S11a.Capex Forecast'!H79</f>
        <v>697.78672032193163</v>
      </c>
      <c r="I79" s="192">
        <f>'[1]S11a.Capex Forecast'!I79</f>
        <v>671.43269102475256</v>
      </c>
      <c r="J79" s="192">
        <f>'[1]S11a.Capex Forecast'!J79</f>
        <v>474.30582261561489</v>
      </c>
      <c r="K79" s="192">
        <f>'[1]S11a.Capex Forecast'!K79</f>
        <v>494.4634686706446</v>
      </c>
      <c r="L79" s="192">
        <f>'[1]S11a.Capex Forecast'!L79</f>
        <v>741.61176566107827</v>
      </c>
      <c r="M79" s="192">
        <f>'[1]S11a.Capex Forecast'!M79</f>
        <v>785.41442601814992</v>
      </c>
      <c r="N79" s="125"/>
      <c r="O79" s="125"/>
      <c r="P79" s="125"/>
      <c r="Q79" s="125"/>
      <c r="R79" s="125"/>
      <c r="S79" s="21"/>
      <c r="T79" s="212"/>
    </row>
    <row r="80" spans="1:20" s="10" customFormat="1" ht="15" customHeight="1" thickBot="1" x14ac:dyDescent="0.25">
      <c r="A80" s="62">
        <v>78</v>
      </c>
      <c r="B80" s="47"/>
      <c r="C80" s="174"/>
      <c r="D80" s="174"/>
      <c r="E80" s="120" t="s">
        <v>469</v>
      </c>
      <c r="F80" s="120"/>
      <c r="G80" s="125"/>
      <c r="H80" s="193">
        <f t="shared" ref="H80:M80" si="27">H78-H79</f>
        <v>2192.2132796780684</v>
      </c>
      <c r="I80" s="193">
        <f t="shared" si="27"/>
        <v>2253.5673089752472</v>
      </c>
      <c r="J80" s="193">
        <f t="shared" si="27"/>
        <v>2450.6941773843851</v>
      </c>
      <c r="K80" s="193">
        <f t="shared" si="27"/>
        <v>2405.5365313293551</v>
      </c>
      <c r="L80" s="193">
        <f t="shared" si="27"/>
        <v>2183.3882343389218</v>
      </c>
      <c r="M80" s="193">
        <f t="shared" si="27"/>
        <v>2089.5855739818498</v>
      </c>
      <c r="N80" s="125"/>
      <c r="O80" s="125"/>
      <c r="P80" s="125"/>
      <c r="Q80" s="125"/>
      <c r="R80" s="125"/>
      <c r="S80" s="21"/>
      <c r="T80" s="212"/>
    </row>
    <row r="81" spans="1:20" s="17" customFormat="1" ht="30" customHeight="1" x14ac:dyDescent="0.3">
      <c r="A81" s="62">
        <v>79</v>
      </c>
      <c r="B81" s="47"/>
      <c r="C81" s="110" t="s">
        <v>419</v>
      </c>
      <c r="D81" s="125"/>
      <c r="E81" s="125"/>
      <c r="F81" s="125"/>
      <c r="G81" s="125"/>
      <c r="H81" s="178"/>
      <c r="I81" s="178"/>
      <c r="J81" s="178"/>
      <c r="K81" s="178"/>
      <c r="L81" s="178"/>
      <c r="M81" s="178"/>
      <c r="N81" s="178"/>
      <c r="O81" s="178"/>
      <c r="P81" s="178"/>
      <c r="Q81" s="178"/>
      <c r="R81" s="178"/>
      <c r="S81" s="21"/>
      <c r="T81" s="212"/>
    </row>
    <row r="82" spans="1:20" ht="15" customHeight="1" x14ac:dyDescent="0.2">
      <c r="A82" s="62">
        <v>80</v>
      </c>
      <c r="B82" s="47"/>
      <c r="C82" s="174"/>
      <c r="D82" s="174"/>
      <c r="E82" s="125"/>
      <c r="F82" s="174" t="s">
        <v>494</v>
      </c>
      <c r="G82" s="125"/>
      <c r="H82" s="192">
        <f>'[1]S11a.Capex Forecast'!H82</f>
        <v>0</v>
      </c>
      <c r="I82" s="192">
        <f>'[1]S11a.Capex Forecast'!I82</f>
        <v>30</v>
      </c>
      <c r="J82" s="192">
        <f>'[1]S11a.Capex Forecast'!J82</f>
        <v>3200</v>
      </c>
      <c r="K82" s="192">
        <f>'[1]S11a.Capex Forecast'!K82</f>
        <v>3500</v>
      </c>
      <c r="L82" s="192">
        <f>'[1]S11a.Capex Forecast'!L82</f>
        <v>0</v>
      </c>
      <c r="M82" s="192">
        <f>'[1]S11a.Capex Forecast'!M82</f>
        <v>0</v>
      </c>
      <c r="N82" s="125"/>
      <c r="O82" s="125"/>
      <c r="P82" s="125"/>
      <c r="Q82" s="125"/>
      <c r="R82" s="125"/>
      <c r="S82" s="21"/>
      <c r="T82" s="212"/>
    </row>
    <row r="83" spans="1:20" ht="15" customHeight="1" x14ac:dyDescent="0.2">
      <c r="A83" s="62">
        <v>81</v>
      </c>
      <c r="B83" s="47"/>
      <c r="C83" s="174"/>
      <c r="D83" s="174"/>
      <c r="E83" s="125"/>
      <c r="F83" s="174" t="s">
        <v>57</v>
      </c>
      <c r="G83" s="125"/>
      <c r="H83" s="192">
        <f>'[1]S11a.Capex Forecast'!H83</f>
        <v>0</v>
      </c>
      <c r="I83" s="192">
        <f>'[1]S11a.Capex Forecast'!I83</f>
        <v>80</v>
      </c>
      <c r="J83" s="192">
        <f>'[1]S11a.Capex Forecast'!J83</f>
        <v>0</v>
      </c>
      <c r="K83" s="192">
        <f>'[1]S11a.Capex Forecast'!K83</f>
        <v>0</v>
      </c>
      <c r="L83" s="192">
        <f>'[1]S11a.Capex Forecast'!L83</f>
        <v>0</v>
      </c>
      <c r="M83" s="192">
        <f>'[1]S11a.Capex Forecast'!M83</f>
        <v>0</v>
      </c>
      <c r="N83" s="125"/>
      <c r="O83" s="125"/>
      <c r="P83" s="125"/>
      <c r="Q83" s="125"/>
      <c r="R83" s="125"/>
      <c r="S83" s="21"/>
      <c r="T83" s="212"/>
    </row>
    <row r="84" spans="1:20" ht="15" customHeight="1" x14ac:dyDescent="0.2">
      <c r="A84" s="62">
        <v>82</v>
      </c>
      <c r="B84" s="47"/>
      <c r="C84" s="174"/>
      <c r="D84" s="174"/>
      <c r="E84" s="125"/>
      <c r="F84" s="174" t="s">
        <v>240</v>
      </c>
      <c r="G84" s="125"/>
      <c r="H84" s="192">
        <f>'[1]S11a.Capex Forecast'!H84</f>
        <v>470</v>
      </c>
      <c r="I84" s="192">
        <f>'[1]S11a.Capex Forecast'!I84</f>
        <v>2205</v>
      </c>
      <c r="J84" s="192">
        <f>'[1]S11a.Capex Forecast'!J84</f>
        <v>0</v>
      </c>
      <c r="K84" s="192">
        <f>'[1]S11a.Capex Forecast'!K84</f>
        <v>0</v>
      </c>
      <c r="L84" s="192">
        <f>'[1]S11a.Capex Forecast'!L84</f>
        <v>0</v>
      </c>
      <c r="M84" s="192">
        <f>'[1]S11a.Capex Forecast'!M84</f>
        <v>0</v>
      </c>
      <c r="N84" s="125"/>
      <c r="O84" s="125"/>
      <c r="P84" s="125"/>
      <c r="Q84" s="125"/>
      <c r="R84" s="125"/>
      <c r="S84" s="21"/>
      <c r="T84" s="212"/>
    </row>
    <row r="85" spans="1:20" ht="15" customHeight="1" x14ac:dyDescent="0.2">
      <c r="A85" s="62">
        <v>83</v>
      </c>
      <c r="B85" s="47"/>
      <c r="C85" s="174"/>
      <c r="D85" s="174"/>
      <c r="E85" s="125"/>
      <c r="F85" s="174" t="s">
        <v>241</v>
      </c>
      <c r="G85" s="125"/>
      <c r="H85" s="192">
        <f>'[1]S11a.Capex Forecast'!H85</f>
        <v>420</v>
      </c>
      <c r="I85" s="192">
        <f>'[1]S11a.Capex Forecast'!I85</f>
        <v>300</v>
      </c>
      <c r="J85" s="192">
        <f>'[1]S11a.Capex Forecast'!J85</f>
        <v>300</v>
      </c>
      <c r="K85" s="192">
        <f>'[1]S11a.Capex Forecast'!K85</f>
        <v>300</v>
      </c>
      <c r="L85" s="192">
        <f>'[1]S11a.Capex Forecast'!L85</f>
        <v>300</v>
      </c>
      <c r="M85" s="192">
        <f>'[1]S11a.Capex Forecast'!M85</f>
        <v>350</v>
      </c>
      <c r="N85" s="125"/>
      <c r="O85" s="125"/>
      <c r="P85" s="125"/>
      <c r="Q85" s="125"/>
      <c r="R85" s="125"/>
      <c r="S85" s="21"/>
      <c r="T85" s="212"/>
    </row>
    <row r="86" spans="1:20" ht="15" customHeight="1" x14ac:dyDescent="0.2">
      <c r="A86" s="62">
        <v>84</v>
      </c>
      <c r="B86" s="47"/>
      <c r="C86" s="174"/>
      <c r="D86" s="174"/>
      <c r="E86" s="125"/>
      <c r="F86" s="174" t="s">
        <v>242</v>
      </c>
      <c r="G86" s="125"/>
      <c r="H86" s="192">
        <f>'[1]S11a.Capex Forecast'!H86</f>
        <v>250</v>
      </c>
      <c r="I86" s="192">
        <f>'[1]S11a.Capex Forecast'!I86</f>
        <v>680</v>
      </c>
      <c r="J86" s="192">
        <f>'[1]S11a.Capex Forecast'!J86</f>
        <v>80</v>
      </c>
      <c r="K86" s="192">
        <f>'[1]S11a.Capex Forecast'!K86</f>
        <v>180</v>
      </c>
      <c r="L86" s="192">
        <f>'[1]S11a.Capex Forecast'!L86</f>
        <v>180</v>
      </c>
      <c r="M86" s="192">
        <f>'[1]S11a.Capex Forecast'!M86</f>
        <v>120</v>
      </c>
      <c r="N86" s="125"/>
      <c r="O86" s="125"/>
      <c r="P86" s="125"/>
      <c r="Q86" s="125"/>
      <c r="R86" s="125"/>
      <c r="S86" s="21"/>
      <c r="T86" s="212"/>
    </row>
    <row r="87" spans="1:20" ht="15" customHeight="1" x14ac:dyDescent="0.2">
      <c r="A87" s="62">
        <v>85</v>
      </c>
      <c r="B87" s="47"/>
      <c r="C87" s="174"/>
      <c r="D87" s="174"/>
      <c r="E87" s="125"/>
      <c r="F87" s="174" t="s">
        <v>71</v>
      </c>
      <c r="G87" s="125"/>
      <c r="H87" s="192">
        <f>'[1]S11a.Capex Forecast'!H87</f>
        <v>0</v>
      </c>
      <c r="I87" s="192">
        <f>'[1]S11a.Capex Forecast'!I87</f>
        <v>0</v>
      </c>
      <c r="J87" s="192">
        <f>'[1]S11a.Capex Forecast'!J87</f>
        <v>0</v>
      </c>
      <c r="K87" s="192">
        <f>'[1]S11a.Capex Forecast'!K87</f>
        <v>0</v>
      </c>
      <c r="L87" s="192">
        <f>'[1]S11a.Capex Forecast'!L87</f>
        <v>0</v>
      </c>
      <c r="M87" s="192">
        <f>'[1]S11a.Capex Forecast'!M87</f>
        <v>0</v>
      </c>
      <c r="N87" s="125"/>
      <c r="O87" s="125"/>
      <c r="P87" s="125"/>
      <c r="Q87" s="125"/>
      <c r="R87" s="125"/>
      <c r="S87" s="21"/>
      <c r="T87" s="212"/>
    </row>
    <row r="88" spans="1:20" ht="15" customHeight="1" thickBot="1" x14ac:dyDescent="0.25">
      <c r="A88" s="62">
        <v>86</v>
      </c>
      <c r="B88" s="47"/>
      <c r="C88" s="174"/>
      <c r="D88" s="174"/>
      <c r="E88" s="125"/>
      <c r="F88" s="174" t="s">
        <v>466</v>
      </c>
      <c r="G88" s="125"/>
      <c r="H88" s="192">
        <f>'[1]S11a.Capex Forecast'!H88</f>
        <v>250</v>
      </c>
      <c r="I88" s="192">
        <f>'[1]S11a.Capex Forecast'!I88</f>
        <v>350</v>
      </c>
      <c r="J88" s="192">
        <f>'[1]S11a.Capex Forecast'!J88</f>
        <v>250</v>
      </c>
      <c r="K88" s="192">
        <f>'[1]S11a.Capex Forecast'!K88</f>
        <v>200</v>
      </c>
      <c r="L88" s="192">
        <f>'[1]S11a.Capex Forecast'!L88</f>
        <v>250</v>
      </c>
      <c r="M88" s="192">
        <f>'[1]S11a.Capex Forecast'!M88</f>
        <v>150</v>
      </c>
      <c r="N88" s="125"/>
      <c r="O88" s="125"/>
      <c r="P88" s="125"/>
      <c r="Q88" s="125"/>
      <c r="R88" s="125"/>
      <c r="S88" s="21"/>
      <c r="T88" s="212"/>
    </row>
    <row r="89" spans="1:20" ht="15" customHeight="1" thickBot="1" x14ac:dyDescent="0.25">
      <c r="A89" s="62">
        <v>87</v>
      </c>
      <c r="B89" s="47"/>
      <c r="C89" s="174"/>
      <c r="D89" s="174"/>
      <c r="E89" s="120" t="s">
        <v>527</v>
      </c>
      <c r="F89" s="174"/>
      <c r="G89" s="125"/>
      <c r="H89" s="193">
        <f t="shared" ref="H89:M89" si="28">SUM(H82:H88)</f>
        <v>1390</v>
      </c>
      <c r="I89" s="193">
        <f t="shared" si="28"/>
        <v>3645</v>
      </c>
      <c r="J89" s="193">
        <f t="shared" si="28"/>
        <v>3830</v>
      </c>
      <c r="K89" s="193">
        <f t="shared" si="28"/>
        <v>4180</v>
      </c>
      <c r="L89" s="193">
        <f t="shared" si="28"/>
        <v>730</v>
      </c>
      <c r="M89" s="193">
        <f t="shared" si="28"/>
        <v>620</v>
      </c>
      <c r="N89" s="125"/>
      <c r="O89" s="125"/>
      <c r="P89" s="125"/>
      <c r="Q89" s="125"/>
      <c r="R89" s="125"/>
      <c r="S89" s="21"/>
      <c r="T89" s="212" t="s">
        <v>544</v>
      </c>
    </row>
    <row r="90" spans="1:20" s="65" customFormat="1" ht="15" customHeight="1" thickBot="1" x14ac:dyDescent="0.25">
      <c r="A90" s="62">
        <v>88</v>
      </c>
      <c r="B90" s="47"/>
      <c r="C90" s="174"/>
      <c r="D90" s="124" t="s">
        <v>4</v>
      </c>
      <c r="E90" s="125"/>
      <c r="F90" s="174" t="s">
        <v>477</v>
      </c>
      <c r="G90" s="125"/>
      <c r="H90" s="192">
        <f>'[1]S11a.Capex Forecast'!H90</f>
        <v>335.61368209255534</v>
      </c>
      <c r="I90" s="192">
        <f>'[1]S11a.Capex Forecast'!I90</f>
        <v>836.70843035392238</v>
      </c>
      <c r="J90" s="192">
        <f>'[1]S11a.Capex Forecast'!J90</f>
        <v>621.05685491207009</v>
      </c>
      <c r="K90" s="192">
        <f>'[1]S11a.Capex Forecast'!K90</f>
        <v>712.70941346320501</v>
      </c>
      <c r="L90" s="192">
        <f>'[1]S11a.Capex Forecast'!L90</f>
        <v>185.08601331028621</v>
      </c>
      <c r="M90" s="192">
        <f>'[1]S11a.Capex Forecast'!M90</f>
        <v>169.3763283934793</v>
      </c>
      <c r="N90" s="125"/>
      <c r="O90" s="125"/>
      <c r="P90" s="125"/>
      <c r="Q90" s="125"/>
      <c r="R90" s="125"/>
      <c r="S90" s="21"/>
      <c r="T90" s="212"/>
    </row>
    <row r="91" spans="1:20" s="65" customFormat="1" ht="15" customHeight="1" thickBot="1" x14ac:dyDescent="0.25">
      <c r="A91" s="62">
        <v>89</v>
      </c>
      <c r="B91" s="47"/>
      <c r="C91" s="174"/>
      <c r="D91" s="174"/>
      <c r="E91" s="120" t="s">
        <v>528</v>
      </c>
      <c r="F91" s="120"/>
      <c r="G91" s="125"/>
      <c r="H91" s="193">
        <f t="shared" ref="H91:M91" si="29">H89-H90</f>
        <v>1054.3863179074447</v>
      </c>
      <c r="I91" s="193">
        <f t="shared" si="29"/>
        <v>2808.2915696460777</v>
      </c>
      <c r="J91" s="193">
        <f t="shared" si="29"/>
        <v>3208.9431450879301</v>
      </c>
      <c r="K91" s="193">
        <f t="shared" si="29"/>
        <v>3467.2905865367948</v>
      </c>
      <c r="L91" s="193">
        <f t="shared" si="29"/>
        <v>544.91398668971374</v>
      </c>
      <c r="M91" s="193">
        <f t="shared" si="29"/>
        <v>450.6236716065207</v>
      </c>
      <c r="N91" s="125"/>
      <c r="O91" s="125"/>
      <c r="P91" s="125"/>
      <c r="Q91" s="125"/>
      <c r="R91" s="125"/>
      <c r="S91" s="21"/>
      <c r="T91" s="212"/>
    </row>
    <row r="92" spans="1:20" s="87" customFormat="1" ht="15" customHeight="1" x14ac:dyDescent="0.2">
      <c r="A92" s="62">
        <v>90</v>
      </c>
      <c r="B92" s="47"/>
      <c r="C92" s="174"/>
      <c r="D92" s="174"/>
      <c r="E92" s="120"/>
      <c r="F92" s="120"/>
      <c r="G92" s="125"/>
      <c r="H92" s="149"/>
      <c r="I92" s="149"/>
      <c r="J92" s="149"/>
      <c r="K92" s="149"/>
      <c r="L92" s="149"/>
      <c r="M92" s="149"/>
      <c r="N92" s="125"/>
      <c r="O92" s="125"/>
      <c r="P92" s="125"/>
      <c r="Q92" s="125"/>
      <c r="R92" s="125"/>
      <c r="S92" s="21"/>
      <c r="T92" s="212"/>
    </row>
    <row r="93" spans="1:20" s="87" customFormat="1" ht="30" customHeight="1" x14ac:dyDescent="0.25">
      <c r="A93" s="62">
        <v>91</v>
      </c>
      <c r="B93" s="108"/>
      <c r="C93" s="125"/>
      <c r="D93" s="125"/>
      <c r="E93" s="125"/>
      <c r="F93" s="125"/>
      <c r="G93" s="178"/>
      <c r="H93" s="145" t="s">
        <v>239</v>
      </c>
      <c r="I93" s="145" t="s">
        <v>454</v>
      </c>
      <c r="J93" s="145" t="s">
        <v>455</v>
      </c>
      <c r="K93" s="145" t="s">
        <v>456</v>
      </c>
      <c r="L93" s="145" t="s">
        <v>457</v>
      </c>
      <c r="M93" s="145" t="s">
        <v>458</v>
      </c>
      <c r="N93" s="28"/>
      <c r="O93" s="170"/>
      <c r="P93" s="170"/>
      <c r="Q93" s="170"/>
      <c r="R93" s="170"/>
      <c r="S93" s="21"/>
      <c r="T93" s="212"/>
    </row>
    <row r="94" spans="1:20" s="87" customFormat="1" ht="15" customHeight="1" x14ac:dyDescent="0.25">
      <c r="A94" s="62">
        <v>92</v>
      </c>
      <c r="B94" s="108"/>
      <c r="C94" s="125"/>
      <c r="D94" s="125"/>
      <c r="E94" s="125"/>
      <c r="F94" s="125"/>
      <c r="G94" s="221" t="str">
        <f>IF(ISNUMBER(CoverSheet!$C$12),"for year ended","")</f>
        <v>for year ended</v>
      </c>
      <c r="H94" s="154">
        <f>IF(ISNUMBER(CoverSheet!$C$12),DATE(YEAR(CoverSheet!$C$12),MONTH(CoverSheet!$C$12),DAY(CoverSheet!$C$12))-1,"")</f>
        <v>42094</v>
      </c>
      <c r="I94" s="154">
        <f>IF(ISNUMBER(CoverSheet!$C$12),DATE(YEAR(CoverSheet!$C$12)+1,MONTH(CoverSheet!$C$12),DAY(CoverSheet!$C$12))-1,"")</f>
        <v>42460</v>
      </c>
      <c r="J94" s="154">
        <f>IF(ISNUMBER(CoverSheet!$C$12),DATE(YEAR(CoverSheet!$C$12)+2,MONTH(CoverSheet!$C$12),DAY(CoverSheet!$C$12))-1,"")</f>
        <v>42825</v>
      </c>
      <c r="K94" s="154">
        <f>IF(ISNUMBER(CoverSheet!$C$12),DATE(YEAR(CoverSheet!$C$12)+3,MONTH(CoverSheet!$C$12),DAY(CoverSheet!$C$12))-1,"")</f>
        <v>43190</v>
      </c>
      <c r="L94" s="154">
        <f>IF(ISNUMBER(CoverSheet!$C$12),DATE(YEAR(CoverSheet!$C$12)+4,MONTH(CoverSheet!$C$12),DAY(CoverSheet!$C$12))-1,"")</f>
        <v>43555</v>
      </c>
      <c r="M94" s="154">
        <f>IF(ISNUMBER(CoverSheet!$C$12),DATE(YEAR(CoverSheet!$C$12)+5,MONTH(CoverSheet!$C$12),DAY(CoverSheet!$C$12))-1,"")</f>
        <v>43921</v>
      </c>
      <c r="N94" s="28"/>
      <c r="O94" s="170"/>
      <c r="P94" s="170"/>
      <c r="Q94" s="170"/>
      <c r="R94" s="170"/>
      <c r="S94" s="21"/>
      <c r="T94" s="212"/>
    </row>
    <row r="95" spans="1:20" s="17" customFormat="1" ht="30" customHeight="1" x14ac:dyDescent="0.3">
      <c r="A95" s="62">
        <v>93</v>
      </c>
      <c r="B95" s="47"/>
      <c r="C95" s="110" t="s">
        <v>420</v>
      </c>
      <c r="D95" s="125"/>
      <c r="E95" s="120"/>
      <c r="F95" s="125"/>
      <c r="G95" s="125"/>
      <c r="H95" s="147" t="s">
        <v>473</v>
      </c>
      <c r="I95" s="125"/>
      <c r="J95" s="125"/>
      <c r="K95" s="125"/>
      <c r="L95" s="125"/>
      <c r="M95" s="177"/>
      <c r="N95" s="28"/>
      <c r="O95" s="28"/>
      <c r="P95" s="28"/>
      <c r="Q95" s="28"/>
      <c r="R95" s="28"/>
      <c r="S95" s="21"/>
      <c r="T95" s="212"/>
    </row>
    <row r="96" spans="1:20" s="10" customFormat="1" ht="15" customHeight="1" x14ac:dyDescent="0.2">
      <c r="A96" s="62">
        <v>94</v>
      </c>
      <c r="B96" s="47"/>
      <c r="C96" s="174"/>
      <c r="D96" s="174"/>
      <c r="E96" s="120"/>
      <c r="F96" s="174" t="s">
        <v>494</v>
      </c>
      <c r="G96" s="125"/>
      <c r="H96" s="192">
        <f>'[1]S11a.Capex Forecast'!H96</f>
        <v>0</v>
      </c>
      <c r="I96" s="192">
        <f>'[1]S11a.Capex Forecast'!I96</f>
        <v>0</v>
      </c>
      <c r="J96" s="192">
        <f>'[1]S11a.Capex Forecast'!J96</f>
        <v>0</v>
      </c>
      <c r="K96" s="192">
        <f>'[1]S11a.Capex Forecast'!K96</f>
        <v>0</v>
      </c>
      <c r="L96" s="192">
        <f>'[1]S11a.Capex Forecast'!L96</f>
        <v>0</v>
      </c>
      <c r="M96" s="192">
        <f>'[1]S11a.Capex Forecast'!M96</f>
        <v>0</v>
      </c>
      <c r="N96" s="170"/>
      <c r="O96" s="170"/>
      <c r="P96" s="170"/>
      <c r="Q96" s="170"/>
      <c r="R96" s="170"/>
      <c r="S96" s="21"/>
      <c r="T96" s="212"/>
    </row>
    <row r="97" spans="1:20" s="10" customFormat="1" ht="15" customHeight="1" x14ac:dyDescent="0.2">
      <c r="A97" s="62">
        <v>95</v>
      </c>
      <c r="B97" s="47"/>
      <c r="C97" s="174"/>
      <c r="D97" s="174"/>
      <c r="E97" s="120"/>
      <c r="F97" s="174" t="s">
        <v>57</v>
      </c>
      <c r="G97" s="125"/>
      <c r="H97" s="192">
        <f>'[1]S11a.Capex Forecast'!H97</f>
        <v>850</v>
      </c>
      <c r="I97" s="192">
        <f>'[1]S11a.Capex Forecast'!I97</f>
        <v>1330</v>
      </c>
      <c r="J97" s="192">
        <f>'[1]S11a.Capex Forecast'!J97</f>
        <v>2150</v>
      </c>
      <c r="K97" s="192">
        <f>'[1]S11a.Capex Forecast'!K97</f>
        <v>350</v>
      </c>
      <c r="L97" s="192">
        <f>'[1]S11a.Capex Forecast'!L97</f>
        <v>300</v>
      </c>
      <c r="M97" s="192">
        <f>'[1]S11a.Capex Forecast'!M97</f>
        <v>150</v>
      </c>
      <c r="N97" s="170"/>
      <c r="O97" s="170"/>
      <c r="P97" s="170"/>
      <c r="Q97" s="170"/>
      <c r="R97" s="170"/>
      <c r="S97" s="21"/>
      <c r="T97" s="212"/>
    </row>
    <row r="98" spans="1:20" s="10" customFormat="1" ht="15" customHeight="1" x14ac:dyDescent="0.2">
      <c r="A98" s="62">
        <v>96</v>
      </c>
      <c r="B98" s="47"/>
      <c r="C98" s="174"/>
      <c r="D98" s="174"/>
      <c r="E98" s="120"/>
      <c r="F98" s="174" t="s">
        <v>240</v>
      </c>
      <c r="G98" s="125"/>
      <c r="H98" s="192">
        <f>'[1]S11a.Capex Forecast'!H98</f>
        <v>1000</v>
      </c>
      <c r="I98" s="192">
        <f>'[1]S11a.Capex Forecast'!I98</f>
        <v>1284</v>
      </c>
      <c r="J98" s="192">
        <f>'[1]S11a.Capex Forecast'!J98</f>
        <v>2033</v>
      </c>
      <c r="K98" s="192">
        <f>'[1]S11a.Capex Forecast'!K98</f>
        <v>1597</v>
      </c>
      <c r="L98" s="192">
        <f>'[1]S11a.Capex Forecast'!L98</f>
        <v>1618</v>
      </c>
      <c r="M98" s="192">
        <f>'[1]S11a.Capex Forecast'!M98</f>
        <v>1200</v>
      </c>
      <c r="N98" s="170"/>
      <c r="O98" s="170"/>
      <c r="P98" s="170"/>
      <c r="Q98" s="170"/>
      <c r="R98" s="170"/>
      <c r="S98" s="21"/>
      <c r="T98" s="212"/>
    </row>
    <row r="99" spans="1:20" s="10" customFormat="1" ht="15" customHeight="1" x14ac:dyDescent="0.2">
      <c r="A99" s="62">
        <v>97</v>
      </c>
      <c r="B99" s="47"/>
      <c r="C99" s="174"/>
      <c r="D99" s="174"/>
      <c r="E99" s="120"/>
      <c r="F99" s="174" t="s">
        <v>241</v>
      </c>
      <c r="G99" s="125"/>
      <c r="H99" s="192">
        <f>'[1]S11a.Capex Forecast'!H99</f>
        <v>870</v>
      </c>
      <c r="I99" s="192">
        <f>'[1]S11a.Capex Forecast'!I99</f>
        <v>970</v>
      </c>
      <c r="J99" s="192">
        <f>'[1]S11a.Capex Forecast'!J99</f>
        <v>470</v>
      </c>
      <c r="K99" s="192">
        <f>'[1]S11a.Capex Forecast'!K99</f>
        <v>2220</v>
      </c>
      <c r="L99" s="192">
        <f>'[1]S11a.Capex Forecast'!L99</f>
        <v>1220</v>
      </c>
      <c r="M99" s="192">
        <f>'[1]S11a.Capex Forecast'!M99</f>
        <v>1300</v>
      </c>
      <c r="N99" s="170"/>
      <c r="O99" s="170"/>
      <c r="P99" s="170"/>
      <c r="Q99" s="170"/>
      <c r="R99" s="170"/>
      <c r="S99" s="21"/>
      <c r="T99" s="212"/>
    </row>
    <row r="100" spans="1:20" s="10" customFormat="1" ht="15" customHeight="1" x14ac:dyDescent="0.2">
      <c r="A100" s="62">
        <v>98</v>
      </c>
      <c r="B100" s="47"/>
      <c r="C100" s="174"/>
      <c r="D100" s="174"/>
      <c r="E100" s="120"/>
      <c r="F100" s="174" t="s">
        <v>242</v>
      </c>
      <c r="G100" s="125"/>
      <c r="H100" s="192">
        <f>'[1]S11a.Capex Forecast'!H100</f>
        <v>390</v>
      </c>
      <c r="I100" s="192">
        <f>'[1]S11a.Capex Forecast'!I100</f>
        <v>380</v>
      </c>
      <c r="J100" s="192">
        <f>'[1]S11a.Capex Forecast'!J100</f>
        <v>380</v>
      </c>
      <c r="K100" s="192">
        <f>'[1]S11a.Capex Forecast'!K100</f>
        <v>320</v>
      </c>
      <c r="L100" s="192">
        <f>'[1]S11a.Capex Forecast'!L100</f>
        <v>320</v>
      </c>
      <c r="M100" s="192">
        <f>'[1]S11a.Capex Forecast'!M100</f>
        <v>320</v>
      </c>
      <c r="N100" s="170"/>
      <c r="O100" s="170"/>
      <c r="P100" s="170"/>
      <c r="Q100" s="170"/>
      <c r="R100" s="170"/>
      <c r="S100" s="21"/>
      <c r="T100" s="212"/>
    </row>
    <row r="101" spans="1:20" s="10" customFormat="1" ht="15" customHeight="1" x14ac:dyDescent="0.2">
      <c r="A101" s="62">
        <v>99</v>
      </c>
      <c r="B101" s="47"/>
      <c r="C101" s="174"/>
      <c r="D101" s="174"/>
      <c r="E101" s="120"/>
      <c r="F101" s="174" t="s">
        <v>71</v>
      </c>
      <c r="G101" s="125"/>
      <c r="H101" s="192">
        <f>'[1]S11a.Capex Forecast'!H101</f>
        <v>460</v>
      </c>
      <c r="I101" s="192">
        <f>'[1]S11a.Capex Forecast'!I101</f>
        <v>615</v>
      </c>
      <c r="J101" s="192">
        <f>'[1]S11a.Capex Forecast'!J101</f>
        <v>420</v>
      </c>
      <c r="K101" s="192">
        <f>'[1]S11a.Capex Forecast'!K101</f>
        <v>407</v>
      </c>
      <c r="L101" s="192">
        <f>'[1]S11a.Capex Forecast'!L101</f>
        <v>392</v>
      </c>
      <c r="M101" s="192">
        <f>'[1]S11a.Capex Forecast'!M101</f>
        <v>372</v>
      </c>
      <c r="N101" s="170"/>
      <c r="O101" s="170"/>
      <c r="P101" s="170"/>
      <c r="Q101" s="170"/>
      <c r="R101" s="170"/>
      <c r="S101" s="21"/>
      <c r="T101" s="212"/>
    </row>
    <row r="102" spans="1:20" s="10" customFormat="1" ht="15" customHeight="1" thickBot="1" x14ac:dyDescent="0.25">
      <c r="A102" s="62">
        <v>100</v>
      </c>
      <c r="B102" s="47"/>
      <c r="C102" s="174"/>
      <c r="D102" s="174"/>
      <c r="E102" s="120"/>
      <c r="F102" s="174" t="s">
        <v>466</v>
      </c>
      <c r="G102" s="125"/>
      <c r="H102" s="192">
        <f>'[1]S11a.Capex Forecast'!H102</f>
        <v>350</v>
      </c>
      <c r="I102" s="192">
        <f>'[1]S11a.Capex Forecast'!I102</f>
        <v>460</v>
      </c>
      <c r="J102" s="192">
        <f>'[1]S11a.Capex Forecast'!J102</f>
        <v>750</v>
      </c>
      <c r="K102" s="192">
        <f>'[1]S11a.Capex Forecast'!K102</f>
        <v>300</v>
      </c>
      <c r="L102" s="192">
        <f>'[1]S11a.Capex Forecast'!L102</f>
        <v>300</v>
      </c>
      <c r="M102" s="192">
        <f>'[1]S11a.Capex Forecast'!M102</f>
        <v>300</v>
      </c>
      <c r="N102" s="170"/>
      <c r="O102" s="170"/>
      <c r="P102" s="170"/>
      <c r="Q102" s="170"/>
      <c r="R102" s="170"/>
      <c r="S102" s="21"/>
      <c r="T102" s="212"/>
    </row>
    <row r="103" spans="1:20" ht="15" customHeight="1" thickBot="1" x14ac:dyDescent="0.25">
      <c r="A103" s="62">
        <v>101</v>
      </c>
      <c r="B103" s="47"/>
      <c r="C103" s="174"/>
      <c r="D103" s="174"/>
      <c r="E103" s="120" t="s">
        <v>529</v>
      </c>
      <c r="F103" s="174"/>
      <c r="G103" s="125"/>
      <c r="H103" s="193">
        <f t="shared" ref="H103:M103" si="30">SUM(H96:H102)</f>
        <v>3920</v>
      </c>
      <c r="I103" s="193">
        <f t="shared" si="30"/>
        <v>5039</v>
      </c>
      <c r="J103" s="193">
        <f t="shared" si="30"/>
        <v>6203</v>
      </c>
      <c r="K103" s="193">
        <f t="shared" si="30"/>
        <v>5194</v>
      </c>
      <c r="L103" s="193">
        <f t="shared" si="30"/>
        <v>4150</v>
      </c>
      <c r="M103" s="193">
        <f t="shared" si="30"/>
        <v>3642</v>
      </c>
      <c r="N103" s="170"/>
      <c r="O103" s="170"/>
      <c r="P103" s="170"/>
      <c r="Q103" s="170"/>
      <c r="R103" s="170"/>
      <c r="S103" s="21"/>
      <c r="T103" s="212" t="s">
        <v>545</v>
      </c>
    </row>
    <row r="104" spans="1:20" s="65" customFormat="1" ht="15" customHeight="1" thickBot="1" x14ac:dyDescent="0.25">
      <c r="A104" s="62">
        <v>102</v>
      </c>
      <c r="B104" s="47"/>
      <c r="C104" s="174"/>
      <c r="D104" s="124" t="s">
        <v>4</v>
      </c>
      <c r="E104" s="125"/>
      <c r="F104" s="174" t="s">
        <v>478</v>
      </c>
      <c r="G104" s="125"/>
      <c r="H104" s="192">
        <f>'[1]S11a.Capex Forecast'!H104</f>
        <v>946.47887323943655</v>
      </c>
      <c r="I104" s="192">
        <f>'[1]S11a.Capex Forecast'!I104</f>
        <v>1156.7006256662319</v>
      </c>
      <c r="J104" s="192">
        <f>'[1]S11a.Capex Forecast'!J104</f>
        <v>1005.8526556186869</v>
      </c>
      <c r="K104" s="192">
        <f>'[1]S11a.Capex Forecast'!K104</f>
        <v>885.60112285356149</v>
      </c>
      <c r="L104" s="192">
        <f>'[1]S11a.Capex Forecast'!L104</f>
        <v>1052.2013085447777</v>
      </c>
      <c r="M104" s="192">
        <f>'[1]S11a.Capex Forecast'!M104</f>
        <v>994.9493354984703</v>
      </c>
      <c r="N104" s="170"/>
      <c r="O104" s="170"/>
      <c r="P104" s="170"/>
      <c r="Q104" s="170"/>
      <c r="R104" s="170"/>
      <c r="S104" s="21"/>
      <c r="T104" s="212"/>
    </row>
    <row r="105" spans="1:20" s="65" customFormat="1" ht="15" customHeight="1" thickBot="1" x14ac:dyDescent="0.25">
      <c r="A105" s="62">
        <v>103</v>
      </c>
      <c r="B105" s="47"/>
      <c r="C105" s="174"/>
      <c r="D105" s="174"/>
      <c r="E105" s="120" t="s">
        <v>530</v>
      </c>
      <c r="F105" s="120"/>
      <c r="G105" s="125"/>
      <c r="H105" s="193">
        <f t="shared" ref="H105:M105" si="31">H103-H104</f>
        <v>2973.5211267605637</v>
      </c>
      <c r="I105" s="193">
        <f t="shared" si="31"/>
        <v>3882.2993743337684</v>
      </c>
      <c r="J105" s="193">
        <f t="shared" si="31"/>
        <v>5197.1473443813129</v>
      </c>
      <c r="K105" s="193">
        <f t="shared" si="31"/>
        <v>4308.3988771464383</v>
      </c>
      <c r="L105" s="193">
        <f t="shared" si="31"/>
        <v>3097.7986914552221</v>
      </c>
      <c r="M105" s="193">
        <f t="shared" si="31"/>
        <v>2647.0506645015298</v>
      </c>
      <c r="N105" s="170"/>
      <c r="O105" s="170"/>
      <c r="P105" s="170"/>
      <c r="Q105" s="170"/>
      <c r="R105" s="170"/>
      <c r="S105" s="21"/>
      <c r="T105" s="212"/>
    </row>
    <row r="106" spans="1:20" s="232" customFormat="1" ht="15" customHeight="1" x14ac:dyDescent="0.2">
      <c r="A106" s="62">
        <v>104</v>
      </c>
      <c r="B106" s="47"/>
      <c r="C106" s="231"/>
      <c r="D106" s="231"/>
      <c r="E106" s="120"/>
      <c r="F106" s="120"/>
      <c r="G106" s="125"/>
      <c r="H106" s="149"/>
      <c r="I106" s="149"/>
      <c r="J106" s="149"/>
      <c r="K106" s="149"/>
      <c r="L106" s="149"/>
      <c r="M106" s="149"/>
      <c r="N106" s="125"/>
      <c r="O106" s="125"/>
      <c r="P106" s="125"/>
      <c r="Q106" s="125"/>
      <c r="R106" s="125"/>
      <c r="S106" s="21"/>
      <c r="T106" s="212"/>
    </row>
    <row r="107" spans="1:20" s="232" customFormat="1" ht="30" customHeight="1" x14ac:dyDescent="0.25">
      <c r="A107" s="62">
        <v>105</v>
      </c>
      <c r="B107" s="108"/>
      <c r="C107" s="125"/>
      <c r="D107" s="125"/>
      <c r="E107" s="125"/>
      <c r="F107" s="233"/>
      <c r="G107" s="234"/>
      <c r="H107" s="235" t="s">
        <v>239</v>
      </c>
      <c r="I107" s="235" t="s">
        <v>454</v>
      </c>
      <c r="J107" s="235" t="s">
        <v>455</v>
      </c>
      <c r="K107" s="235" t="s">
        <v>456</v>
      </c>
      <c r="L107" s="235" t="s">
        <v>457</v>
      </c>
      <c r="M107" s="235" t="s">
        <v>458</v>
      </c>
      <c r="N107" s="28"/>
      <c r="O107" s="170"/>
      <c r="P107" s="170"/>
      <c r="Q107" s="170"/>
      <c r="R107" s="170"/>
      <c r="S107" s="21"/>
      <c r="T107" s="212"/>
    </row>
    <row r="108" spans="1:20" s="232" customFormat="1" ht="15" customHeight="1" x14ac:dyDescent="0.25">
      <c r="A108" s="62">
        <v>106</v>
      </c>
      <c r="B108" s="108"/>
      <c r="C108" s="125"/>
      <c r="D108" s="125"/>
      <c r="E108" s="125"/>
      <c r="F108" s="125"/>
      <c r="G108" s="236" t="str">
        <f>IF(ISNUMBER(CoverSheet!$C$12),"for year ended","")</f>
        <v>for year ended</v>
      </c>
      <c r="H108" s="154">
        <f>IF(ISNUMBER(CoverSheet!$C$12),DATE(YEAR(CoverSheet!$C$12),MONTH(CoverSheet!$C$12),DAY(CoverSheet!$C$12))-1,"")</f>
        <v>42094</v>
      </c>
      <c r="I108" s="154">
        <f>IF(ISNUMBER(CoverSheet!$C$12),DATE(YEAR(CoverSheet!$C$12)+1,MONTH(CoverSheet!$C$12),DAY(CoverSheet!$C$12))-1,"")</f>
        <v>42460</v>
      </c>
      <c r="J108" s="154">
        <f>IF(ISNUMBER(CoverSheet!$C$12),DATE(YEAR(CoverSheet!$C$12)+2,MONTH(CoverSheet!$C$12),DAY(CoverSheet!$C$12))-1,"")</f>
        <v>42825</v>
      </c>
      <c r="K108" s="154">
        <f>IF(ISNUMBER(CoverSheet!$C$12),DATE(YEAR(CoverSheet!$C$12)+3,MONTH(CoverSheet!$C$12),DAY(CoverSheet!$C$12))-1,"")</f>
        <v>43190</v>
      </c>
      <c r="L108" s="154">
        <f>IF(ISNUMBER(CoverSheet!$C$12),DATE(YEAR(CoverSheet!$C$12)+4,MONTH(CoverSheet!$C$12),DAY(CoverSheet!$C$12))-1,"")</f>
        <v>43555</v>
      </c>
      <c r="M108" s="154">
        <f>IF(ISNUMBER(CoverSheet!$C$12),DATE(YEAR(CoverSheet!$C$12)+5,MONTH(CoverSheet!$C$12),DAY(CoverSheet!$C$12))-1,"")</f>
        <v>43921</v>
      </c>
      <c r="N108" s="28"/>
      <c r="O108" s="170"/>
      <c r="P108" s="170"/>
      <c r="Q108" s="170"/>
      <c r="R108" s="170"/>
      <c r="S108" s="21"/>
      <c r="T108" s="212"/>
    </row>
    <row r="109" spans="1:20" s="17" customFormat="1" ht="30" customHeight="1" x14ac:dyDescent="0.3">
      <c r="A109" s="62">
        <v>107</v>
      </c>
      <c r="B109" s="47"/>
      <c r="C109" s="110" t="s">
        <v>421</v>
      </c>
      <c r="D109" s="125"/>
      <c r="E109" s="120"/>
      <c r="F109" s="125"/>
      <c r="G109" s="125"/>
      <c r="H109" s="178"/>
      <c r="I109" s="178"/>
      <c r="J109" s="178"/>
      <c r="K109" s="178"/>
      <c r="L109" s="178"/>
      <c r="M109" s="178"/>
      <c r="N109" s="28"/>
      <c r="O109" s="28"/>
      <c r="P109" s="28"/>
      <c r="Q109" s="28"/>
      <c r="R109" s="28"/>
      <c r="S109" s="21"/>
      <c r="T109" s="212"/>
    </row>
    <row r="110" spans="1:20" s="17" customFormat="1" x14ac:dyDescent="0.2">
      <c r="A110" s="62">
        <v>108</v>
      </c>
      <c r="B110" s="47"/>
      <c r="C110" s="174"/>
      <c r="D110" s="174"/>
      <c r="E110" s="125"/>
      <c r="F110" s="133" t="s">
        <v>509</v>
      </c>
      <c r="G110" s="125"/>
      <c r="H110" s="237" t="s">
        <v>473</v>
      </c>
      <c r="I110" s="125"/>
      <c r="J110" s="125"/>
      <c r="K110" s="125"/>
      <c r="L110" s="125"/>
      <c r="M110" s="125"/>
      <c r="N110" s="170"/>
      <c r="O110" s="170"/>
      <c r="P110" s="170"/>
      <c r="Q110" s="170"/>
      <c r="R110" s="170"/>
      <c r="S110" s="21"/>
      <c r="T110" s="212"/>
    </row>
    <row r="111" spans="1:20" s="17" customFormat="1" ht="15" customHeight="1" x14ac:dyDescent="0.2">
      <c r="A111" s="62">
        <v>109</v>
      </c>
      <c r="B111" s="47"/>
      <c r="C111" s="174"/>
      <c r="D111" s="174"/>
      <c r="E111" s="125"/>
      <c r="F111" s="207" t="str">
        <f>'[1]S11a.Capex Forecast'!F108</f>
        <v>Wains crossing</v>
      </c>
      <c r="G111" s="125"/>
      <c r="H111" s="192">
        <f>'[1]S11a.Capex Forecast'!H108</f>
        <v>0</v>
      </c>
      <c r="I111" s="192">
        <f>'[1]S11a.Capex Forecast'!I108</f>
        <v>80</v>
      </c>
      <c r="J111" s="192">
        <f>'[1]S11a.Capex Forecast'!J108</f>
        <v>0</v>
      </c>
      <c r="K111" s="192">
        <f>'[1]S11a.Capex Forecast'!K108</f>
        <v>0</v>
      </c>
      <c r="L111" s="192">
        <f>'[1]S11a.Capex Forecast'!L108</f>
        <v>0</v>
      </c>
      <c r="M111" s="192">
        <f>'[1]S11a.Capex Forecast'!M108</f>
        <v>0</v>
      </c>
      <c r="N111" s="170"/>
      <c r="O111" s="170"/>
      <c r="P111" s="170"/>
      <c r="Q111" s="170"/>
      <c r="R111" s="170"/>
      <c r="S111" s="21"/>
      <c r="T111" s="212"/>
    </row>
    <row r="112" spans="1:20" s="17" customFormat="1" ht="15" customHeight="1" x14ac:dyDescent="0.2">
      <c r="A112" s="62">
        <v>110</v>
      </c>
      <c r="B112" s="47"/>
      <c r="C112" s="174"/>
      <c r="D112" s="174"/>
      <c r="E112" s="125"/>
      <c r="F112" s="296" t="str">
        <f>'[1]S11a.Capex Forecast'!F109</f>
        <v>ABS relocations (T537, ABS 1556)</v>
      </c>
      <c r="G112" s="125"/>
      <c r="H112" s="192">
        <f>'[1]S11a.Capex Forecast'!H109</f>
        <v>0</v>
      </c>
      <c r="I112" s="192">
        <f>'[1]S11a.Capex Forecast'!I109</f>
        <v>25</v>
      </c>
      <c r="J112" s="192">
        <f>'[1]S11a.Capex Forecast'!J109</f>
        <v>0</v>
      </c>
      <c r="K112" s="192">
        <f>'[1]S11a.Capex Forecast'!K109</f>
        <v>0</v>
      </c>
      <c r="L112" s="192">
        <f>'[1]S11a.Capex Forecast'!L109</f>
        <v>0</v>
      </c>
      <c r="M112" s="192">
        <f>'[1]S11a.Capex Forecast'!M109</f>
        <v>0</v>
      </c>
      <c r="N112" s="170"/>
      <c r="O112" s="170"/>
      <c r="P112" s="170"/>
      <c r="Q112" s="170"/>
      <c r="R112" s="170"/>
      <c r="S112" s="21"/>
      <c r="T112" s="212"/>
    </row>
    <row r="113" spans="1:20" s="17" customFormat="1" ht="15" customHeight="1" x14ac:dyDescent="0.2">
      <c r="A113" s="62">
        <v>111</v>
      </c>
      <c r="B113" s="47"/>
      <c r="C113" s="174"/>
      <c r="D113" s="174"/>
      <c r="E113" s="125"/>
      <c r="F113" s="207"/>
      <c r="G113" s="125"/>
      <c r="H113" s="192"/>
      <c r="I113" s="192"/>
      <c r="J113" s="192"/>
      <c r="K113" s="192"/>
      <c r="L113" s="192"/>
      <c r="M113" s="192"/>
      <c r="N113" s="170"/>
      <c r="O113" s="170"/>
      <c r="P113" s="170"/>
      <c r="Q113" s="170"/>
      <c r="R113" s="170"/>
      <c r="S113" s="21"/>
      <c r="T113" s="212"/>
    </row>
    <row r="114" spans="1:20" s="17" customFormat="1" ht="15" customHeight="1" x14ac:dyDescent="0.2">
      <c r="A114" s="62">
        <v>112</v>
      </c>
      <c r="B114" s="47"/>
      <c r="C114" s="174"/>
      <c r="D114" s="174"/>
      <c r="E114" s="125"/>
      <c r="F114" s="207"/>
      <c r="G114" s="125"/>
      <c r="H114" s="192"/>
      <c r="I114" s="192"/>
      <c r="J114" s="192"/>
      <c r="K114" s="192"/>
      <c r="L114" s="192"/>
      <c r="M114" s="192"/>
      <c r="N114" s="170"/>
      <c r="O114" s="170"/>
      <c r="P114" s="170"/>
      <c r="Q114" s="170"/>
      <c r="R114" s="170"/>
      <c r="S114" s="21"/>
      <c r="T114" s="212"/>
    </row>
    <row r="115" spans="1:20" s="17" customFormat="1" ht="15" customHeight="1" x14ac:dyDescent="0.2">
      <c r="A115" s="62">
        <v>113</v>
      </c>
      <c r="B115" s="47"/>
      <c r="C115" s="174"/>
      <c r="D115" s="174"/>
      <c r="E115" s="125"/>
      <c r="F115" s="207"/>
      <c r="G115" s="125"/>
      <c r="H115" s="192"/>
      <c r="I115" s="192"/>
      <c r="J115" s="192"/>
      <c r="K115" s="192"/>
      <c r="L115" s="192"/>
      <c r="M115" s="192"/>
      <c r="N115" s="170"/>
      <c r="O115" s="170"/>
      <c r="P115" s="170"/>
      <c r="Q115" s="170"/>
      <c r="R115" s="170"/>
      <c r="S115" s="21"/>
      <c r="T115" s="212"/>
    </row>
    <row r="116" spans="1:20" s="14" customFormat="1" ht="15" customHeight="1" x14ac:dyDescent="0.2">
      <c r="A116" s="62">
        <v>114</v>
      </c>
      <c r="B116" s="47"/>
      <c r="C116" s="174"/>
      <c r="D116" s="174"/>
      <c r="E116" s="128"/>
      <c r="F116" s="107" t="s">
        <v>249</v>
      </c>
      <c r="G116" s="128"/>
      <c r="H116" s="140"/>
      <c r="I116" s="140"/>
      <c r="J116" s="138"/>
      <c r="K116" s="138"/>
      <c r="L116" s="138"/>
      <c r="M116" s="140"/>
      <c r="N116" s="170"/>
      <c r="O116" s="173"/>
      <c r="P116" s="173"/>
      <c r="Q116" s="170"/>
      <c r="R116" s="170"/>
      <c r="S116" s="21"/>
      <c r="T116" s="212"/>
    </row>
    <row r="117" spans="1:20" s="17" customFormat="1" ht="15" customHeight="1" thickBot="1" x14ac:dyDescent="0.25">
      <c r="A117" s="62">
        <v>115</v>
      </c>
      <c r="B117" s="47"/>
      <c r="C117" s="174"/>
      <c r="D117" s="174"/>
      <c r="E117" s="125"/>
      <c r="F117" s="229" t="s">
        <v>570</v>
      </c>
      <c r="G117" s="125"/>
      <c r="H117" s="192"/>
      <c r="I117" s="192"/>
      <c r="J117" s="192"/>
      <c r="K117" s="192"/>
      <c r="L117" s="192"/>
      <c r="M117" s="192"/>
      <c r="N117" s="170"/>
      <c r="O117" s="170"/>
      <c r="P117" s="170"/>
      <c r="Q117" s="170"/>
      <c r="R117" s="170"/>
      <c r="S117" s="21"/>
      <c r="T117" s="212"/>
    </row>
    <row r="118" spans="1:20" s="17" customFormat="1" ht="15" customHeight="1" thickBot="1" x14ac:dyDescent="0.25">
      <c r="A118" s="62">
        <v>116</v>
      </c>
      <c r="B118" s="47"/>
      <c r="C118" s="174"/>
      <c r="D118" s="124"/>
      <c r="E118" s="120" t="s">
        <v>519</v>
      </c>
      <c r="F118" s="174"/>
      <c r="G118" s="125"/>
      <c r="H118" s="193">
        <f t="shared" ref="H118:M118" si="32">SUM(H111:H115,H117)</f>
        <v>0</v>
      </c>
      <c r="I118" s="193">
        <f t="shared" si="32"/>
        <v>105</v>
      </c>
      <c r="J118" s="193">
        <f t="shared" si="32"/>
        <v>0</v>
      </c>
      <c r="K118" s="193">
        <f t="shared" si="32"/>
        <v>0</v>
      </c>
      <c r="L118" s="193">
        <f t="shared" si="32"/>
        <v>0</v>
      </c>
      <c r="M118" s="193">
        <f t="shared" si="32"/>
        <v>0</v>
      </c>
      <c r="N118" s="170"/>
      <c r="O118" s="170"/>
      <c r="P118" s="170"/>
      <c r="Q118" s="170"/>
      <c r="R118" s="170"/>
      <c r="S118" s="21"/>
      <c r="T118" s="212" t="s">
        <v>546</v>
      </c>
    </row>
    <row r="119" spans="1:20" s="17" customFormat="1" ht="15" customHeight="1" thickBot="1" x14ac:dyDescent="0.25">
      <c r="A119" s="62">
        <v>117</v>
      </c>
      <c r="B119" s="47"/>
      <c r="C119" s="174"/>
      <c r="D119" s="124" t="s">
        <v>4</v>
      </c>
      <c r="E119" s="120"/>
      <c r="F119" s="229" t="s">
        <v>560</v>
      </c>
      <c r="G119" s="125"/>
      <c r="H119" s="192">
        <f>'[1]S11a.Capex Forecast'!H116</f>
        <v>0</v>
      </c>
      <c r="I119" s="192">
        <f>'[1]S11a.Capex Forecast'!I116</f>
        <v>24.102711985503937</v>
      </c>
      <c r="J119" s="192">
        <f>'[1]S11a.Capex Forecast'!J116</f>
        <v>0</v>
      </c>
      <c r="K119" s="192">
        <f>'[1]S11a.Capex Forecast'!K116</f>
        <v>0</v>
      </c>
      <c r="L119" s="192">
        <f>'[1]S11a.Capex Forecast'!L116</f>
        <v>0</v>
      </c>
      <c r="M119" s="192">
        <f>'[1]S11a.Capex Forecast'!M116</f>
        <v>0</v>
      </c>
      <c r="N119" s="170"/>
      <c r="O119" s="170"/>
      <c r="P119" s="170"/>
      <c r="Q119" s="170"/>
      <c r="R119" s="170"/>
      <c r="S119" s="21"/>
      <c r="T119" s="212"/>
    </row>
    <row r="120" spans="1:20" s="17" customFormat="1" ht="13.5" thickBot="1" x14ac:dyDescent="0.25">
      <c r="A120" s="62">
        <v>118</v>
      </c>
      <c r="B120" s="47"/>
      <c r="C120" s="174"/>
      <c r="D120" s="174"/>
      <c r="E120" s="120" t="s">
        <v>251</v>
      </c>
      <c r="F120" s="120"/>
      <c r="G120" s="125"/>
      <c r="H120" s="193">
        <f t="shared" ref="H120:M120" si="33">H118-H119</f>
        <v>0</v>
      </c>
      <c r="I120" s="193">
        <f t="shared" si="33"/>
        <v>80.89728801449607</v>
      </c>
      <c r="J120" s="193">
        <f t="shared" si="33"/>
        <v>0</v>
      </c>
      <c r="K120" s="193">
        <f t="shared" si="33"/>
        <v>0</v>
      </c>
      <c r="L120" s="193">
        <f t="shared" si="33"/>
        <v>0</v>
      </c>
      <c r="M120" s="193">
        <f t="shared" si="33"/>
        <v>0</v>
      </c>
      <c r="N120" s="170"/>
      <c r="O120" s="170"/>
      <c r="P120" s="170"/>
      <c r="Q120" s="170"/>
      <c r="R120" s="170"/>
      <c r="S120" s="21"/>
      <c r="T120" s="212"/>
    </row>
    <row r="121" spans="1:20" s="20" customFormat="1" ht="16.5" customHeight="1" x14ac:dyDescent="0.2">
      <c r="A121" s="62">
        <v>119</v>
      </c>
      <c r="B121" s="47"/>
      <c r="C121" s="174"/>
      <c r="D121" s="176"/>
      <c r="E121" s="176"/>
      <c r="F121" s="174"/>
      <c r="G121" s="128"/>
      <c r="H121" s="121"/>
      <c r="I121" s="121"/>
      <c r="J121" s="125"/>
      <c r="K121" s="125"/>
      <c r="L121" s="125"/>
      <c r="M121" s="121"/>
      <c r="N121" s="170"/>
      <c r="O121" s="173"/>
      <c r="P121" s="173"/>
      <c r="Q121" s="170"/>
      <c r="R121" s="170"/>
      <c r="S121" s="21"/>
      <c r="T121" s="212"/>
    </row>
    <row r="122" spans="1:20" s="232" customFormat="1" ht="30" customHeight="1" x14ac:dyDescent="0.25">
      <c r="A122" s="62">
        <v>120</v>
      </c>
      <c r="B122" s="108"/>
      <c r="C122" s="125"/>
      <c r="D122" s="125"/>
      <c r="E122" s="125"/>
      <c r="F122" s="125"/>
      <c r="G122" s="234"/>
      <c r="H122" s="235" t="s">
        <v>239</v>
      </c>
      <c r="I122" s="235" t="s">
        <v>454</v>
      </c>
      <c r="J122" s="235" t="s">
        <v>455</v>
      </c>
      <c r="K122" s="235" t="s">
        <v>456</v>
      </c>
      <c r="L122" s="235" t="s">
        <v>457</v>
      </c>
      <c r="M122" s="235" t="s">
        <v>458</v>
      </c>
      <c r="N122" s="28"/>
      <c r="O122" s="170"/>
      <c r="P122" s="170"/>
      <c r="Q122" s="170"/>
      <c r="R122" s="170"/>
      <c r="S122" s="21"/>
      <c r="T122" s="212"/>
    </row>
    <row r="123" spans="1:20" s="232" customFormat="1" ht="15" customHeight="1" x14ac:dyDescent="0.25">
      <c r="A123" s="62">
        <v>121</v>
      </c>
      <c r="B123" s="108"/>
      <c r="C123" s="125"/>
      <c r="D123" s="125"/>
      <c r="E123" s="125"/>
      <c r="F123" s="125"/>
      <c r="G123" s="236" t="str">
        <f>IF(ISNUMBER(CoverSheet!$C$12),"for year ended","")</f>
        <v>for year ended</v>
      </c>
      <c r="H123" s="154">
        <f>IF(ISNUMBER(CoverSheet!$C$12),DATE(YEAR(CoverSheet!$C$12),MONTH(CoverSheet!$C$12),DAY(CoverSheet!$C$12))-1,"")</f>
        <v>42094</v>
      </c>
      <c r="I123" s="154">
        <f>IF(ISNUMBER(CoverSheet!$C$12),DATE(YEAR(CoverSheet!$C$12)+1,MONTH(CoverSheet!$C$12),DAY(CoverSheet!$C$12))-1,"")</f>
        <v>42460</v>
      </c>
      <c r="J123" s="154">
        <f>IF(ISNUMBER(CoverSheet!$C$12),DATE(YEAR(CoverSheet!$C$12)+2,MONTH(CoverSheet!$C$12),DAY(CoverSheet!$C$12))-1,"")</f>
        <v>42825</v>
      </c>
      <c r="K123" s="154">
        <f>IF(ISNUMBER(CoverSheet!$C$12),DATE(YEAR(CoverSheet!$C$12)+3,MONTH(CoverSheet!$C$12),DAY(CoverSheet!$C$12))-1,"")</f>
        <v>43190</v>
      </c>
      <c r="L123" s="154">
        <f>IF(ISNUMBER(CoverSheet!$C$12),DATE(YEAR(CoverSheet!$C$12)+4,MONTH(CoverSheet!$C$12),DAY(CoverSheet!$C$12))-1,"")</f>
        <v>43555</v>
      </c>
      <c r="M123" s="154">
        <f>IF(ISNUMBER(CoverSheet!$C$12),DATE(YEAR(CoverSheet!$C$12)+5,MONTH(CoverSheet!$C$12),DAY(CoverSheet!$C$12))-1,"")</f>
        <v>43921</v>
      </c>
      <c r="N123" s="28"/>
      <c r="O123" s="170"/>
      <c r="P123" s="170"/>
      <c r="Q123" s="170"/>
      <c r="R123" s="170"/>
      <c r="S123" s="21"/>
      <c r="T123" s="212"/>
    </row>
    <row r="124" spans="1:20" s="61" customFormat="1" ht="30" customHeight="1" x14ac:dyDescent="0.3">
      <c r="A124" s="62">
        <v>122</v>
      </c>
      <c r="B124" s="47"/>
      <c r="C124" s="110" t="s">
        <v>422</v>
      </c>
      <c r="D124" s="125"/>
      <c r="E124" s="120"/>
      <c r="F124" s="125"/>
      <c r="G124" s="125"/>
      <c r="H124" s="178"/>
      <c r="I124" s="178"/>
      <c r="J124" s="178"/>
      <c r="K124" s="178"/>
      <c r="L124" s="178"/>
      <c r="M124" s="178"/>
      <c r="N124" s="28"/>
      <c r="O124" s="28"/>
      <c r="P124" s="28"/>
      <c r="Q124" s="28"/>
      <c r="R124" s="28"/>
      <c r="S124" s="21"/>
      <c r="T124" s="212"/>
    </row>
    <row r="125" spans="1:20" s="17" customFormat="1" ht="15" customHeight="1" x14ac:dyDescent="0.2">
      <c r="A125" s="62">
        <v>123</v>
      </c>
      <c r="B125" s="47"/>
      <c r="C125" s="174"/>
      <c r="D125" s="174"/>
      <c r="E125" s="125"/>
      <c r="F125" s="133" t="s">
        <v>509</v>
      </c>
      <c r="G125" s="125"/>
      <c r="H125" s="237" t="s">
        <v>473</v>
      </c>
      <c r="I125" s="125"/>
      <c r="J125" s="125"/>
      <c r="K125" s="125"/>
      <c r="L125" s="125"/>
      <c r="M125" s="125"/>
      <c r="N125" s="170"/>
      <c r="O125" s="170"/>
      <c r="P125" s="170"/>
      <c r="Q125" s="170"/>
      <c r="R125" s="170"/>
      <c r="S125" s="21"/>
      <c r="T125" s="212"/>
    </row>
    <row r="126" spans="1:20" s="17" customFormat="1" ht="15" customHeight="1" x14ac:dyDescent="0.2">
      <c r="A126" s="62">
        <v>124</v>
      </c>
      <c r="B126" s="47"/>
      <c r="C126" s="174"/>
      <c r="D126" s="174"/>
      <c r="E126" s="125"/>
      <c r="F126" s="207" t="str">
        <f>'[1]S11a.Capex Forecast'!F121</f>
        <v>Mobile sub/gen site preparations</v>
      </c>
      <c r="G126" s="125"/>
      <c r="H126" s="192">
        <f>'[1]S11a.Capex Forecast'!H121</f>
        <v>120</v>
      </c>
      <c r="I126" s="192">
        <f>'[1]S11a.Capex Forecast'!I121</f>
        <v>200</v>
      </c>
      <c r="J126" s="192">
        <f>'[1]S11a.Capex Forecast'!J121</f>
        <v>200</v>
      </c>
      <c r="K126" s="192">
        <f>'[1]S11a.Capex Forecast'!K121</f>
        <v>200</v>
      </c>
      <c r="L126" s="192">
        <f>'[1]S11a.Capex Forecast'!L121</f>
        <v>200</v>
      </c>
      <c r="M126" s="192">
        <f>'[1]S11a.Capex Forecast'!M121</f>
        <v>200</v>
      </c>
      <c r="N126" s="170"/>
      <c r="O126" s="170"/>
      <c r="P126" s="170"/>
      <c r="Q126" s="170"/>
      <c r="R126" s="170"/>
      <c r="S126" s="21"/>
      <c r="T126" s="212"/>
    </row>
    <row r="127" spans="1:20" s="17" customFormat="1" ht="15" customHeight="1" x14ac:dyDescent="0.2">
      <c r="A127" s="62">
        <v>125</v>
      </c>
      <c r="B127" s="47"/>
      <c r="C127" s="174"/>
      <c r="D127" s="174"/>
      <c r="E127" s="125"/>
      <c r="F127" s="207" t="str">
        <f>'[1]S11a.Capex Forecast'!F122</f>
        <v>Quality of Supply</v>
      </c>
      <c r="G127" s="125"/>
      <c r="H127" s="192">
        <f>'[1]S11a.Capex Forecast'!H122</f>
        <v>220</v>
      </c>
      <c r="I127" s="192">
        <f>'[1]S11a.Capex Forecast'!I122</f>
        <v>200</v>
      </c>
      <c r="J127" s="192">
        <f>'[1]S11a.Capex Forecast'!J122</f>
        <v>150</v>
      </c>
      <c r="K127" s="192">
        <f>'[1]S11a.Capex Forecast'!K122</f>
        <v>0</v>
      </c>
      <c r="L127" s="192">
        <f>'[1]S11a.Capex Forecast'!L122</f>
        <v>0</v>
      </c>
      <c r="M127" s="192">
        <f>'[1]S11a.Capex Forecast'!M122</f>
        <v>0</v>
      </c>
      <c r="N127" s="170"/>
      <c r="O127" s="170"/>
      <c r="P127" s="170"/>
      <c r="Q127" s="170"/>
      <c r="R127" s="170"/>
      <c r="S127" s="21"/>
      <c r="T127" s="212"/>
    </row>
    <row r="128" spans="1:20" s="17" customFormat="1" ht="15" customHeight="1" x14ac:dyDescent="0.2">
      <c r="A128" s="62">
        <v>126</v>
      </c>
      <c r="B128" s="47"/>
      <c r="C128" s="174"/>
      <c r="D128" s="174"/>
      <c r="E128" s="125"/>
      <c r="F128" s="207" t="str">
        <f>'[1]S11a.Capex Forecast'!F123</f>
        <v>33 kV Softwood pole replacements</v>
      </c>
      <c r="G128" s="125"/>
      <c r="H128" s="192">
        <f>'[1]S11a.Capex Forecast'!H123</f>
        <v>70</v>
      </c>
      <c r="I128" s="192">
        <f>'[1]S11a.Capex Forecast'!I123</f>
        <v>60</v>
      </c>
      <c r="J128" s="192">
        <f>'[1]S11a.Capex Forecast'!J123</f>
        <v>60</v>
      </c>
      <c r="K128" s="192">
        <f>'[1]S11a.Capex Forecast'!K123</f>
        <v>60</v>
      </c>
      <c r="L128" s="192">
        <f>'[1]S11a.Capex Forecast'!L123</f>
        <v>60</v>
      </c>
      <c r="M128" s="192">
        <f>'[1]S11a.Capex Forecast'!M123</f>
        <v>60</v>
      </c>
      <c r="N128" s="170"/>
      <c r="O128" s="170"/>
      <c r="P128" s="170"/>
      <c r="Q128" s="170"/>
      <c r="R128" s="170"/>
      <c r="S128" s="21"/>
      <c r="T128" s="212"/>
    </row>
    <row r="129" spans="1:20" s="17" customFormat="1" ht="15" customHeight="1" x14ac:dyDescent="0.2">
      <c r="A129" s="62">
        <v>127</v>
      </c>
      <c r="B129" s="47"/>
      <c r="C129" s="174"/>
      <c r="D129" s="174"/>
      <c r="E129" s="125"/>
      <c r="F129" s="207" t="str">
        <f>'[1]S11a.Capex Forecast'!F124</f>
        <v>Mobile sub/gen site preparations</v>
      </c>
      <c r="G129" s="125"/>
      <c r="H129" s="192">
        <f>'[1]S11a.Capex Forecast'!H124</f>
        <v>200</v>
      </c>
      <c r="I129" s="192">
        <f>'[1]S11a.Capex Forecast'!I124</f>
        <v>200</v>
      </c>
      <c r="J129" s="192">
        <f>'[1]S11a.Capex Forecast'!J124</f>
        <v>180</v>
      </c>
      <c r="K129" s="192">
        <f>'[1]S11a.Capex Forecast'!K124</f>
        <v>180</v>
      </c>
      <c r="L129" s="192">
        <f>'[1]S11a.Capex Forecast'!L124</f>
        <v>180</v>
      </c>
      <c r="M129" s="192">
        <f>'[1]S11a.Capex Forecast'!M124</f>
        <v>60</v>
      </c>
      <c r="N129" s="170"/>
      <c r="O129" s="170"/>
      <c r="P129" s="170"/>
      <c r="Q129" s="170"/>
      <c r="R129" s="170"/>
      <c r="S129" s="21"/>
      <c r="T129" s="212"/>
    </row>
    <row r="130" spans="1:20" s="17" customFormat="1" ht="15" customHeight="1" x14ac:dyDescent="0.2">
      <c r="A130" s="62">
        <v>128</v>
      </c>
      <c r="B130" s="47"/>
      <c r="C130" s="174"/>
      <c r="D130" s="174"/>
      <c r="E130" s="125"/>
      <c r="F130" s="207" t="str">
        <f>'[1]S11a.Capex Forecast'!F125</f>
        <v>New ABS's</v>
      </c>
      <c r="G130" s="125"/>
      <c r="H130" s="192">
        <f>'[1]S11a.Capex Forecast'!H125</f>
        <v>220</v>
      </c>
      <c r="I130" s="192">
        <f>'[1]S11a.Capex Forecast'!I125</f>
        <v>200</v>
      </c>
      <c r="J130" s="192">
        <f>'[1]S11a.Capex Forecast'!J125</f>
        <v>200</v>
      </c>
      <c r="K130" s="192">
        <f>'[1]S11a.Capex Forecast'!K125</f>
        <v>100</v>
      </c>
      <c r="L130" s="192">
        <f>'[1]S11a.Capex Forecast'!L125</f>
        <v>150</v>
      </c>
      <c r="M130" s="192">
        <f>'[1]S11a.Capex Forecast'!M125</f>
        <v>150</v>
      </c>
      <c r="N130" s="170"/>
      <c r="O130" s="170"/>
      <c r="P130" s="170"/>
      <c r="Q130" s="170"/>
      <c r="R130" s="170"/>
      <c r="S130" s="21"/>
      <c r="T130" s="212"/>
    </row>
    <row r="131" spans="1:20" s="14" customFormat="1" ht="15" customHeight="1" x14ac:dyDescent="0.2">
      <c r="A131" s="62">
        <v>129</v>
      </c>
      <c r="B131" s="47"/>
      <c r="C131" s="174"/>
      <c r="D131" s="174"/>
      <c r="E131" s="128"/>
      <c r="F131" s="107" t="s">
        <v>249</v>
      </c>
      <c r="G131" s="128"/>
      <c r="H131" s="140"/>
      <c r="I131" s="140"/>
      <c r="J131" s="138"/>
      <c r="K131" s="138"/>
      <c r="L131" s="138"/>
      <c r="M131" s="140"/>
      <c r="N131" s="170"/>
      <c r="O131" s="173"/>
      <c r="P131" s="173"/>
      <c r="Q131" s="170"/>
      <c r="R131" s="170"/>
      <c r="S131" s="21"/>
      <c r="T131" s="212"/>
    </row>
    <row r="132" spans="1:20" s="17" customFormat="1" ht="15" customHeight="1" thickBot="1" x14ac:dyDescent="0.25">
      <c r="A132" s="62">
        <v>130</v>
      </c>
      <c r="B132" s="47"/>
      <c r="C132" s="174"/>
      <c r="D132" s="174"/>
      <c r="E132" s="125"/>
      <c r="F132" s="229" t="s">
        <v>571</v>
      </c>
      <c r="G132" s="125"/>
      <c r="H132" s="192">
        <f>'[1]S11a.Capex Forecast'!H127</f>
        <v>0</v>
      </c>
      <c r="I132" s="192">
        <f>'[1]S11a.Capex Forecast'!I127</f>
        <v>0</v>
      </c>
      <c r="J132" s="192">
        <f>'[1]S11a.Capex Forecast'!J127</f>
        <v>0</v>
      </c>
      <c r="K132" s="192">
        <f>'[1]S11a.Capex Forecast'!K127</f>
        <v>0</v>
      </c>
      <c r="L132" s="192">
        <f>'[1]S11a.Capex Forecast'!L127</f>
        <v>0</v>
      </c>
      <c r="M132" s="192">
        <f>'[1]S11a.Capex Forecast'!M127</f>
        <v>0</v>
      </c>
      <c r="N132" s="170"/>
      <c r="O132" s="170"/>
      <c r="P132" s="170"/>
      <c r="Q132" s="170"/>
      <c r="R132" s="170"/>
      <c r="S132" s="21"/>
      <c r="T132" s="212"/>
    </row>
    <row r="133" spans="1:20" s="17" customFormat="1" ht="15" customHeight="1" thickBot="1" x14ac:dyDescent="0.25">
      <c r="A133" s="62">
        <v>131</v>
      </c>
      <c r="B133" s="47"/>
      <c r="C133" s="174"/>
      <c r="D133" s="124"/>
      <c r="E133" s="120" t="s">
        <v>520</v>
      </c>
      <c r="F133" s="174"/>
      <c r="G133" s="125"/>
      <c r="H133" s="193">
        <f t="shared" ref="H133:M133" si="34">SUM(H126:H130,H132)</f>
        <v>830</v>
      </c>
      <c r="I133" s="193">
        <f t="shared" si="34"/>
        <v>860</v>
      </c>
      <c r="J133" s="193">
        <f t="shared" si="34"/>
        <v>790</v>
      </c>
      <c r="K133" s="193">
        <f t="shared" si="34"/>
        <v>540</v>
      </c>
      <c r="L133" s="193">
        <f t="shared" si="34"/>
        <v>590</v>
      </c>
      <c r="M133" s="193">
        <f t="shared" si="34"/>
        <v>470</v>
      </c>
      <c r="N133" s="170"/>
      <c r="O133" s="170"/>
      <c r="P133" s="170"/>
      <c r="Q133" s="170"/>
      <c r="R133" s="170"/>
      <c r="S133" s="21"/>
      <c r="T133" s="212" t="s">
        <v>547</v>
      </c>
    </row>
    <row r="134" spans="1:20" s="65" customFormat="1" ht="15" customHeight="1" thickBot="1" x14ac:dyDescent="0.25">
      <c r="A134" s="62">
        <v>132</v>
      </c>
      <c r="B134" s="47"/>
      <c r="C134" s="174"/>
      <c r="D134" s="124" t="s">
        <v>4</v>
      </c>
      <c r="E134" s="125"/>
      <c r="F134" s="174" t="s">
        <v>479</v>
      </c>
      <c r="G134" s="125"/>
      <c r="H134" s="192">
        <f>'[1]S11a.Capex Forecast'!H129</f>
        <v>200.40241448692154</v>
      </c>
      <c r="I134" s="192">
        <f>'[1]S11a.Capex Forecast'!I129</f>
        <v>197.4126886431751</v>
      </c>
      <c r="J134" s="192">
        <f>'[1]S11a.Capex Forecast'!J129</f>
        <v>128.10311106541394</v>
      </c>
      <c r="K134" s="192">
        <f>'[1]S11a.Capex Forecast'!K129</f>
        <v>92.072507959361417</v>
      </c>
      <c r="L134" s="192">
        <f>'[1]S11a.Capex Forecast'!L129</f>
        <v>149.59006555214913</v>
      </c>
      <c r="M134" s="192">
        <f>'[1]S11a.Capex Forecast'!M129</f>
        <v>128.39818442731496</v>
      </c>
      <c r="N134" s="170"/>
      <c r="O134" s="170"/>
      <c r="P134" s="170"/>
      <c r="Q134" s="170"/>
      <c r="R134" s="170"/>
      <c r="S134" s="21"/>
      <c r="T134" s="212"/>
    </row>
    <row r="135" spans="1:20" s="65" customFormat="1" ht="15" customHeight="1" thickBot="1" x14ac:dyDescent="0.25">
      <c r="A135" s="62">
        <v>133</v>
      </c>
      <c r="B135" s="47"/>
      <c r="C135" s="174"/>
      <c r="D135" s="174"/>
      <c r="E135" s="120" t="s">
        <v>481</v>
      </c>
      <c r="F135" s="120"/>
      <c r="G135" s="125"/>
      <c r="H135" s="193">
        <f t="shared" ref="H135:M135" si="35">H133-H134</f>
        <v>629.59758551307846</v>
      </c>
      <c r="I135" s="193">
        <f t="shared" si="35"/>
        <v>662.5873113568249</v>
      </c>
      <c r="J135" s="193">
        <f t="shared" si="35"/>
        <v>661.89688893458606</v>
      </c>
      <c r="K135" s="193">
        <f t="shared" si="35"/>
        <v>447.92749204063858</v>
      </c>
      <c r="L135" s="193">
        <f t="shared" si="35"/>
        <v>440.4099344478509</v>
      </c>
      <c r="M135" s="193">
        <f t="shared" si="35"/>
        <v>341.60181557268504</v>
      </c>
      <c r="N135" s="170"/>
      <c r="O135" s="170"/>
      <c r="P135" s="170"/>
      <c r="Q135" s="170"/>
      <c r="R135" s="170"/>
      <c r="S135" s="21"/>
      <c r="T135" s="212"/>
    </row>
    <row r="136" spans="1:20" s="87" customFormat="1" ht="15" customHeight="1" x14ac:dyDescent="0.2">
      <c r="A136" s="62">
        <v>134</v>
      </c>
      <c r="B136" s="47"/>
      <c r="C136" s="174"/>
      <c r="D136" s="174"/>
      <c r="E136" s="120"/>
      <c r="F136" s="120"/>
      <c r="G136" s="128"/>
      <c r="H136" s="121"/>
      <c r="I136" s="121"/>
      <c r="J136" s="125"/>
      <c r="K136" s="125"/>
      <c r="L136" s="125"/>
      <c r="M136" s="121"/>
      <c r="N136" s="170"/>
      <c r="O136" s="170"/>
      <c r="P136" s="170"/>
      <c r="Q136" s="170"/>
      <c r="R136" s="170"/>
      <c r="S136" s="21"/>
      <c r="T136" s="212"/>
    </row>
    <row r="137" spans="1:20" s="232" customFormat="1" ht="30" customHeight="1" x14ac:dyDescent="0.25">
      <c r="A137" s="62">
        <v>135</v>
      </c>
      <c r="B137" s="108"/>
      <c r="C137" s="125"/>
      <c r="D137" s="125"/>
      <c r="E137" s="125"/>
      <c r="F137" s="125"/>
      <c r="G137" s="234"/>
      <c r="H137" s="235" t="s">
        <v>239</v>
      </c>
      <c r="I137" s="235" t="s">
        <v>454</v>
      </c>
      <c r="J137" s="235" t="s">
        <v>455</v>
      </c>
      <c r="K137" s="235" t="s">
        <v>456</v>
      </c>
      <c r="L137" s="235" t="s">
        <v>457</v>
      </c>
      <c r="M137" s="235" t="s">
        <v>458</v>
      </c>
      <c r="N137" s="28"/>
      <c r="O137" s="170"/>
      <c r="P137" s="170"/>
      <c r="Q137" s="170"/>
      <c r="R137" s="170"/>
      <c r="S137" s="21"/>
      <c r="T137" s="212"/>
    </row>
    <row r="138" spans="1:20" s="232" customFormat="1" ht="15" customHeight="1" x14ac:dyDescent="0.25">
      <c r="A138" s="62">
        <v>136</v>
      </c>
      <c r="B138" s="108"/>
      <c r="C138" s="125"/>
      <c r="D138" s="125"/>
      <c r="E138" s="125"/>
      <c r="F138" s="125"/>
      <c r="G138" s="236" t="str">
        <f>IF(ISNUMBER(CoverSheet!$C$12),"for year ended","")</f>
        <v>for year ended</v>
      </c>
      <c r="H138" s="154">
        <f>IF(ISNUMBER(CoverSheet!$C$12),DATE(YEAR(CoverSheet!$C$12),MONTH(CoverSheet!$C$12),DAY(CoverSheet!$C$12))-1,"")</f>
        <v>42094</v>
      </c>
      <c r="I138" s="154">
        <f>IF(ISNUMBER(CoverSheet!$C$12),DATE(YEAR(CoverSheet!$C$12)+1,MONTH(CoverSheet!$C$12),DAY(CoverSheet!$C$12))-1,"")</f>
        <v>42460</v>
      </c>
      <c r="J138" s="154">
        <f>IF(ISNUMBER(CoverSheet!$C$12),DATE(YEAR(CoverSheet!$C$12)+2,MONTH(CoverSheet!$C$12),DAY(CoverSheet!$C$12))-1,"")</f>
        <v>42825</v>
      </c>
      <c r="K138" s="154">
        <f>IF(ISNUMBER(CoverSheet!$C$12),DATE(YEAR(CoverSheet!$C$12)+3,MONTH(CoverSheet!$C$12),DAY(CoverSheet!$C$12))-1,"")</f>
        <v>43190</v>
      </c>
      <c r="L138" s="154">
        <f>IF(ISNUMBER(CoverSheet!$C$12),DATE(YEAR(CoverSheet!$C$12)+4,MONTH(CoverSheet!$C$12),DAY(CoverSheet!$C$12))-1,"")</f>
        <v>43555</v>
      </c>
      <c r="M138" s="154">
        <f>IF(ISNUMBER(CoverSheet!$C$12),DATE(YEAR(CoverSheet!$C$12)+5,MONTH(CoverSheet!$C$12),DAY(CoverSheet!$C$12))-1,"")</f>
        <v>43921</v>
      </c>
      <c r="N138" s="28"/>
      <c r="O138" s="170"/>
      <c r="P138" s="170"/>
      <c r="Q138" s="170"/>
      <c r="R138" s="170"/>
      <c r="S138" s="21"/>
      <c r="T138" s="212"/>
    </row>
    <row r="139" spans="1:20" s="17" customFormat="1" ht="30" customHeight="1" x14ac:dyDescent="0.3">
      <c r="A139" s="62">
        <v>137</v>
      </c>
      <c r="B139" s="47"/>
      <c r="C139" s="110" t="s">
        <v>423</v>
      </c>
      <c r="D139" s="125"/>
      <c r="E139" s="120"/>
      <c r="F139" s="125"/>
      <c r="G139" s="125"/>
      <c r="H139" s="178"/>
      <c r="I139" s="178"/>
      <c r="J139" s="178"/>
      <c r="K139" s="178"/>
      <c r="L139" s="178"/>
      <c r="M139" s="178"/>
      <c r="N139" s="28"/>
      <c r="O139" s="28"/>
      <c r="P139" s="28"/>
      <c r="Q139" s="28"/>
      <c r="R139" s="28"/>
      <c r="S139" s="21"/>
      <c r="T139" s="212"/>
    </row>
    <row r="140" spans="1:20" s="17" customFormat="1" ht="15" customHeight="1" x14ac:dyDescent="0.2">
      <c r="A140" s="62">
        <v>138</v>
      </c>
      <c r="B140" s="47"/>
      <c r="C140" s="174"/>
      <c r="D140" s="174"/>
      <c r="E140" s="125"/>
      <c r="F140" s="133" t="s">
        <v>509</v>
      </c>
      <c r="G140" s="125"/>
      <c r="H140" s="237" t="s">
        <v>473</v>
      </c>
      <c r="I140" s="125"/>
      <c r="J140" s="125"/>
      <c r="K140" s="125"/>
      <c r="L140" s="125"/>
      <c r="M140" s="125"/>
      <c r="N140" s="170"/>
      <c r="O140" s="170"/>
      <c r="P140" s="170"/>
      <c r="Q140" s="170"/>
      <c r="R140" s="170"/>
      <c r="S140" s="21"/>
      <c r="T140" s="212"/>
    </row>
    <row r="141" spans="1:20" s="17" customFormat="1" ht="15" customHeight="1" x14ac:dyDescent="0.2">
      <c r="A141" s="62">
        <v>139</v>
      </c>
      <c r="B141" s="47"/>
      <c r="C141" s="174"/>
      <c r="D141" s="174"/>
      <c r="E141" s="125"/>
      <c r="F141" s="207"/>
      <c r="G141" s="125"/>
      <c r="H141" s="192"/>
      <c r="I141" s="192"/>
      <c r="J141" s="192"/>
      <c r="K141" s="192"/>
      <c r="L141" s="192"/>
      <c r="M141" s="192"/>
      <c r="N141" s="170"/>
      <c r="O141" s="170"/>
      <c r="P141" s="170"/>
      <c r="Q141" s="170"/>
      <c r="R141" s="170"/>
      <c r="S141" s="21"/>
      <c r="T141" s="212"/>
    </row>
    <row r="142" spans="1:20" s="17" customFormat="1" ht="15" customHeight="1" x14ac:dyDescent="0.2">
      <c r="A142" s="62">
        <v>140</v>
      </c>
      <c r="B142" s="47"/>
      <c r="C142" s="174"/>
      <c r="D142" s="174"/>
      <c r="E142" s="125"/>
      <c r="F142" s="207"/>
      <c r="G142" s="125"/>
      <c r="H142" s="192"/>
      <c r="I142" s="192"/>
      <c r="J142" s="192"/>
      <c r="K142" s="192"/>
      <c r="L142" s="192"/>
      <c r="M142" s="192"/>
      <c r="N142" s="170"/>
      <c r="O142" s="170"/>
      <c r="P142" s="170"/>
      <c r="Q142" s="170"/>
      <c r="R142" s="170"/>
      <c r="S142" s="21"/>
      <c r="T142" s="212"/>
    </row>
    <row r="143" spans="1:20" s="17" customFormat="1" ht="15" customHeight="1" x14ac:dyDescent="0.2">
      <c r="A143" s="62">
        <v>141</v>
      </c>
      <c r="B143" s="47"/>
      <c r="C143" s="174"/>
      <c r="D143" s="174"/>
      <c r="E143" s="125"/>
      <c r="F143" s="207"/>
      <c r="G143" s="125"/>
      <c r="H143" s="192"/>
      <c r="I143" s="192"/>
      <c r="J143" s="192"/>
      <c r="K143" s="192"/>
      <c r="L143" s="192"/>
      <c r="M143" s="192"/>
      <c r="N143" s="170"/>
      <c r="O143" s="170"/>
      <c r="P143" s="170"/>
      <c r="Q143" s="170"/>
      <c r="R143" s="170"/>
      <c r="S143" s="21"/>
      <c r="T143" s="212"/>
    </row>
    <row r="144" spans="1:20" s="17" customFormat="1" ht="15" customHeight="1" x14ac:dyDescent="0.2">
      <c r="A144" s="62">
        <v>142</v>
      </c>
      <c r="B144" s="47"/>
      <c r="C144" s="174"/>
      <c r="D144" s="174"/>
      <c r="E144" s="125"/>
      <c r="F144" s="207"/>
      <c r="G144" s="125"/>
      <c r="H144" s="192"/>
      <c r="I144" s="192"/>
      <c r="J144" s="192"/>
      <c r="K144" s="192"/>
      <c r="L144" s="192"/>
      <c r="M144" s="192"/>
      <c r="N144" s="170"/>
      <c r="O144" s="170"/>
      <c r="P144" s="170"/>
      <c r="Q144" s="170"/>
      <c r="R144" s="170"/>
      <c r="S144" s="21"/>
      <c r="T144" s="212"/>
    </row>
    <row r="145" spans="1:20" s="17" customFormat="1" ht="15" customHeight="1" x14ac:dyDescent="0.2">
      <c r="A145" s="62">
        <v>143</v>
      </c>
      <c r="B145" s="47"/>
      <c r="C145" s="174"/>
      <c r="D145" s="174"/>
      <c r="E145" s="125"/>
      <c r="F145" s="207"/>
      <c r="G145" s="125"/>
      <c r="H145" s="192"/>
      <c r="I145" s="192"/>
      <c r="J145" s="192"/>
      <c r="K145" s="192"/>
      <c r="L145" s="192"/>
      <c r="M145" s="192"/>
      <c r="N145" s="170"/>
      <c r="O145" s="170"/>
      <c r="P145" s="170"/>
      <c r="Q145" s="170"/>
      <c r="R145" s="170"/>
      <c r="S145" s="21"/>
      <c r="T145" s="212"/>
    </row>
    <row r="146" spans="1:20" s="14" customFormat="1" ht="15" customHeight="1" x14ac:dyDescent="0.2">
      <c r="A146" s="62">
        <v>144</v>
      </c>
      <c r="B146" s="47"/>
      <c r="C146" s="174"/>
      <c r="D146" s="174"/>
      <c r="E146" s="128"/>
      <c r="F146" s="107" t="s">
        <v>249</v>
      </c>
      <c r="G146" s="128"/>
      <c r="H146" s="140"/>
      <c r="I146" s="140"/>
      <c r="J146" s="138"/>
      <c r="K146" s="138"/>
      <c r="L146" s="138"/>
      <c r="M146" s="140"/>
      <c r="N146" s="170"/>
      <c r="O146" s="173"/>
      <c r="P146" s="173"/>
      <c r="Q146" s="170"/>
      <c r="R146" s="170"/>
      <c r="S146" s="21"/>
      <c r="T146" s="212"/>
    </row>
    <row r="147" spans="1:20" s="17" customFormat="1" ht="15" customHeight="1" thickBot="1" x14ac:dyDescent="0.25">
      <c r="A147" s="62">
        <v>145</v>
      </c>
      <c r="B147" s="47"/>
      <c r="C147" s="174"/>
      <c r="D147" s="174"/>
      <c r="E147" s="125"/>
      <c r="F147" s="229" t="s">
        <v>572</v>
      </c>
      <c r="G147" s="125"/>
      <c r="H147" s="192"/>
      <c r="I147" s="192"/>
      <c r="J147" s="192"/>
      <c r="K147" s="192"/>
      <c r="L147" s="192"/>
      <c r="M147" s="192"/>
      <c r="N147" s="170"/>
      <c r="O147" s="170"/>
      <c r="P147" s="170"/>
      <c r="Q147" s="170"/>
      <c r="R147" s="170"/>
      <c r="S147" s="21"/>
      <c r="T147" s="212"/>
    </row>
    <row r="148" spans="1:20" s="17" customFormat="1" ht="15" customHeight="1" thickBot="1" x14ac:dyDescent="0.25">
      <c r="A148" s="62">
        <v>146</v>
      </c>
      <c r="B148" s="47"/>
      <c r="C148" s="174"/>
      <c r="D148" s="124"/>
      <c r="E148" s="120" t="s">
        <v>521</v>
      </c>
      <c r="F148" s="174"/>
      <c r="G148" s="125"/>
      <c r="H148" s="193">
        <f t="shared" ref="H148:M148" si="36">SUM(H141:H145,H147)</f>
        <v>0</v>
      </c>
      <c r="I148" s="193">
        <f t="shared" si="36"/>
        <v>0</v>
      </c>
      <c r="J148" s="193">
        <f t="shared" si="36"/>
        <v>0</v>
      </c>
      <c r="K148" s="193">
        <f t="shared" si="36"/>
        <v>0</v>
      </c>
      <c r="L148" s="193">
        <f t="shared" si="36"/>
        <v>0</v>
      </c>
      <c r="M148" s="193">
        <f t="shared" si="36"/>
        <v>0</v>
      </c>
      <c r="N148" s="170"/>
      <c r="O148" s="170"/>
      <c r="P148" s="170"/>
      <c r="Q148" s="170"/>
      <c r="R148" s="170"/>
      <c r="S148" s="21"/>
      <c r="T148" s="212" t="s">
        <v>548</v>
      </c>
    </row>
    <row r="149" spans="1:20" s="65" customFormat="1" ht="15" customHeight="1" thickBot="1" x14ac:dyDescent="0.25">
      <c r="A149" s="62">
        <v>147</v>
      </c>
      <c r="B149" s="47"/>
      <c r="C149" s="174"/>
      <c r="D149" s="124" t="s">
        <v>4</v>
      </c>
      <c r="E149" s="125"/>
      <c r="F149" s="174" t="s">
        <v>490</v>
      </c>
      <c r="G149" s="125"/>
      <c r="H149" s="192"/>
      <c r="I149" s="192"/>
      <c r="J149" s="192"/>
      <c r="K149" s="192"/>
      <c r="L149" s="192"/>
      <c r="M149" s="192"/>
      <c r="N149" s="170"/>
      <c r="O149" s="170"/>
      <c r="P149" s="170"/>
      <c r="Q149" s="170"/>
      <c r="R149" s="170"/>
      <c r="S149" s="21"/>
      <c r="T149" s="212"/>
    </row>
    <row r="150" spans="1:20" s="65" customFormat="1" ht="15" customHeight="1" thickBot="1" x14ac:dyDescent="0.25">
      <c r="A150" s="62">
        <v>148</v>
      </c>
      <c r="B150" s="47"/>
      <c r="C150" s="174"/>
      <c r="D150" s="174"/>
      <c r="E150" s="120" t="s">
        <v>482</v>
      </c>
      <c r="F150" s="120"/>
      <c r="G150" s="125"/>
      <c r="H150" s="193">
        <f t="shared" ref="H150:M150" si="37">H148-H149</f>
        <v>0</v>
      </c>
      <c r="I150" s="193">
        <f t="shared" si="37"/>
        <v>0</v>
      </c>
      <c r="J150" s="193">
        <f t="shared" si="37"/>
        <v>0</v>
      </c>
      <c r="K150" s="193">
        <f t="shared" si="37"/>
        <v>0</v>
      </c>
      <c r="L150" s="193">
        <f t="shared" si="37"/>
        <v>0</v>
      </c>
      <c r="M150" s="193">
        <f t="shared" si="37"/>
        <v>0</v>
      </c>
      <c r="N150" s="170"/>
      <c r="O150" s="170"/>
      <c r="P150" s="170"/>
      <c r="Q150" s="170"/>
      <c r="R150" s="170"/>
      <c r="S150" s="21"/>
      <c r="T150" s="212"/>
    </row>
    <row r="151" spans="1:20" s="87" customFormat="1" ht="15" customHeight="1" x14ac:dyDescent="0.2">
      <c r="A151" s="62">
        <v>149</v>
      </c>
      <c r="B151" s="47"/>
      <c r="C151" s="174"/>
      <c r="D151" s="174"/>
      <c r="E151" s="120"/>
      <c r="F151" s="120"/>
      <c r="G151" s="125"/>
      <c r="H151" s="149"/>
      <c r="I151" s="149"/>
      <c r="J151" s="149"/>
      <c r="K151" s="149"/>
      <c r="L151" s="149"/>
      <c r="M151" s="149"/>
      <c r="N151" s="170"/>
      <c r="O151" s="170"/>
      <c r="P151" s="170"/>
      <c r="Q151" s="170"/>
      <c r="R151" s="170"/>
      <c r="S151" s="21"/>
      <c r="T151" s="212"/>
    </row>
    <row r="152" spans="1:20" s="87" customFormat="1" ht="18.75" customHeight="1" x14ac:dyDescent="0.25">
      <c r="A152" s="62">
        <v>150</v>
      </c>
      <c r="B152" s="108"/>
      <c r="C152" s="125"/>
      <c r="D152" s="125"/>
      <c r="E152" s="125"/>
      <c r="F152" s="125"/>
      <c r="G152" s="125"/>
      <c r="H152" s="182" t="s">
        <v>239</v>
      </c>
      <c r="I152" s="182" t="s">
        <v>454</v>
      </c>
      <c r="J152" s="182" t="s">
        <v>455</v>
      </c>
      <c r="K152" s="182" t="s">
        <v>456</v>
      </c>
      <c r="L152" s="182" t="s">
        <v>457</v>
      </c>
      <c r="M152" s="182" t="s">
        <v>458</v>
      </c>
      <c r="N152" s="28"/>
      <c r="O152" s="170"/>
      <c r="P152" s="170"/>
      <c r="Q152" s="170"/>
      <c r="R152" s="170"/>
      <c r="S152" s="21"/>
      <c r="T152" s="212"/>
    </row>
    <row r="153" spans="1:20" s="17" customFormat="1" ht="30" customHeight="1" x14ac:dyDescent="0.3">
      <c r="A153" s="62">
        <v>151</v>
      </c>
      <c r="B153" s="47"/>
      <c r="C153" s="110" t="s">
        <v>424</v>
      </c>
      <c r="D153" s="125"/>
      <c r="E153" s="120"/>
      <c r="F153" s="125"/>
      <c r="G153" s="222" t="str">
        <f>IF(ISNUMBER(CoverSheet!$C$12),"for year ended","")</f>
        <v>for year ended</v>
      </c>
      <c r="H153" s="179">
        <f>IF(ISNUMBER(CoverSheet!$C$12),DATE(YEAR(CoverSheet!$C$12),MONTH(CoverSheet!$C$12),DAY(CoverSheet!$C$12))-1,"")</f>
        <v>42094</v>
      </c>
      <c r="I153" s="179">
        <f>IF(ISNUMBER(CoverSheet!$C$12),DATE(YEAR(CoverSheet!$C$12)+1,MONTH(CoverSheet!$C$12),DAY(CoverSheet!$C$12))-1,"")</f>
        <v>42460</v>
      </c>
      <c r="J153" s="179">
        <f>IF(ISNUMBER(CoverSheet!$C$12),DATE(YEAR(CoverSheet!$C$12)+2,MONTH(CoverSheet!$C$12),DAY(CoverSheet!$C$12))-1,"")</f>
        <v>42825</v>
      </c>
      <c r="K153" s="179">
        <f>IF(ISNUMBER(CoverSheet!$C$12),DATE(YEAR(CoverSheet!$C$12)+3,MONTH(CoverSheet!$C$12),DAY(CoverSheet!$C$12))-1,"")</f>
        <v>43190</v>
      </c>
      <c r="L153" s="179">
        <f>IF(ISNUMBER(CoverSheet!$C$12),DATE(YEAR(CoverSheet!$C$12)+4,MONTH(CoverSheet!$C$12),DAY(CoverSheet!$C$12))-1,"")</f>
        <v>43555</v>
      </c>
      <c r="M153" s="179">
        <f>IF(ISNUMBER(CoverSheet!$C$12),DATE(YEAR(CoverSheet!$C$12)+5,MONTH(CoverSheet!$C$12),DAY(CoverSheet!$C$12))-1,"")</f>
        <v>43921</v>
      </c>
      <c r="N153" s="28"/>
      <c r="O153" s="28"/>
      <c r="P153" s="28"/>
      <c r="Q153" s="28"/>
      <c r="R153" s="28"/>
      <c r="S153" s="21"/>
      <c r="T153" s="212"/>
    </row>
    <row r="154" spans="1:20" s="17" customFormat="1" ht="15" customHeight="1" x14ac:dyDescent="0.2">
      <c r="A154" s="62">
        <v>152</v>
      </c>
      <c r="B154" s="47"/>
      <c r="C154" s="174"/>
      <c r="D154" s="174"/>
      <c r="E154" s="125"/>
      <c r="F154" s="133" t="s">
        <v>509</v>
      </c>
      <c r="G154" s="125"/>
      <c r="H154" s="155" t="s">
        <v>473</v>
      </c>
      <c r="I154" s="125"/>
      <c r="J154" s="125"/>
      <c r="K154" s="125"/>
      <c r="L154" s="125"/>
      <c r="M154" s="125"/>
      <c r="N154" s="170"/>
      <c r="O154" s="170"/>
      <c r="P154" s="170"/>
      <c r="Q154" s="170"/>
      <c r="R154" s="170"/>
      <c r="S154" s="21"/>
      <c r="T154" s="212"/>
    </row>
    <row r="155" spans="1:20" s="17" customFormat="1" ht="15" customHeight="1" x14ac:dyDescent="0.2">
      <c r="A155" s="62">
        <v>153</v>
      </c>
      <c r="B155" s="47"/>
      <c r="C155" s="174"/>
      <c r="D155" s="174"/>
      <c r="E155" s="125"/>
      <c r="F155" s="207" t="str">
        <f>'[1]S11a.Capex Forecast'!F149</f>
        <v>Earthing</v>
      </c>
      <c r="G155" s="125"/>
      <c r="H155" s="192">
        <f>'[1]S11a.Capex Forecast'!H149</f>
        <v>330</v>
      </c>
      <c r="I155" s="192">
        <f>'[1]S11a.Capex Forecast'!I149</f>
        <v>200</v>
      </c>
      <c r="J155" s="192">
        <f>'[1]S11a.Capex Forecast'!J149</f>
        <v>100</v>
      </c>
      <c r="K155" s="192">
        <f>'[1]S11a.Capex Forecast'!K149</f>
        <v>100</v>
      </c>
      <c r="L155" s="192">
        <f>'[1]S11a.Capex Forecast'!L149</f>
        <v>100</v>
      </c>
      <c r="M155" s="192">
        <f>'[1]S11a.Capex Forecast'!M149</f>
        <v>100</v>
      </c>
      <c r="N155" s="170"/>
      <c r="O155" s="170"/>
      <c r="P155" s="170"/>
      <c r="Q155" s="170"/>
      <c r="R155" s="170"/>
      <c r="S155" s="21"/>
      <c r="T155" s="212"/>
    </row>
    <row r="156" spans="1:20" s="290" customFormat="1" ht="15" customHeight="1" x14ac:dyDescent="0.2">
      <c r="A156" s="62"/>
      <c r="B156" s="47"/>
      <c r="C156" s="289"/>
      <c r="D156" s="289"/>
      <c r="E156" s="125"/>
      <c r="F156" s="296" t="str">
        <f>'[1]S11a.Capex Forecast'!F150</f>
        <v>Upgrade Security starting with Zone Substations.</v>
      </c>
      <c r="G156" s="125"/>
      <c r="H156" s="226">
        <f>'[1]S11a.Capex Forecast'!H150</f>
        <v>200</v>
      </c>
      <c r="I156" s="226">
        <f>'[1]S11a.Capex Forecast'!I150</f>
        <v>100</v>
      </c>
      <c r="J156" s="226">
        <f>'[1]S11a.Capex Forecast'!J150</f>
        <v>100</v>
      </c>
      <c r="K156" s="226">
        <f>'[1]S11a.Capex Forecast'!K150</f>
        <v>100</v>
      </c>
      <c r="L156" s="226">
        <f>'[1]S11a.Capex Forecast'!L150</f>
        <v>0</v>
      </c>
      <c r="M156" s="226">
        <f>'[1]S11a.Capex Forecast'!M150</f>
        <v>0</v>
      </c>
      <c r="N156" s="170"/>
      <c r="O156" s="170"/>
      <c r="P156" s="170"/>
      <c r="Q156" s="170"/>
      <c r="R156" s="170"/>
      <c r="S156" s="21"/>
      <c r="T156" s="212"/>
    </row>
    <row r="157" spans="1:20" s="290" customFormat="1" ht="15" customHeight="1" x14ac:dyDescent="0.2">
      <c r="A157" s="62"/>
      <c r="B157" s="47"/>
      <c r="C157" s="289"/>
      <c r="D157" s="289"/>
      <c r="E157" s="125"/>
      <c r="F157" s="296" t="str">
        <f>'[1]S11a.Capex Forecast'!F151</f>
        <v>11/22 kV Substation Upgrade final stage</v>
      </c>
      <c r="G157" s="125"/>
      <c r="H157" s="226">
        <f>'[1]S11a.Capex Forecast'!H151</f>
        <v>150</v>
      </c>
      <c r="I157" s="226">
        <f>'[1]S11a.Capex Forecast'!I151</f>
        <v>150</v>
      </c>
      <c r="J157" s="226">
        <f>'[1]S11a.Capex Forecast'!J151</f>
        <v>0</v>
      </c>
      <c r="K157" s="226">
        <f>'[1]S11a.Capex Forecast'!K151</f>
        <v>0</v>
      </c>
      <c r="L157" s="226">
        <f>'[1]S11a.Capex Forecast'!L151</f>
        <v>0</v>
      </c>
      <c r="M157" s="226">
        <f>'[1]S11a.Capex Forecast'!M151</f>
        <v>0</v>
      </c>
      <c r="N157" s="170"/>
      <c r="O157" s="170"/>
      <c r="P157" s="170"/>
      <c r="Q157" s="170"/>
      <c r="R157" s="170"/>
      <c r="S157" s="21"/>
      <c r="T157" s="212"/>
    </row>
    <row r="158" spans="1:20" s="290" customFormat="1" ht="15" customHeight="1" x14ac:dyDescent="0.2">
      <c r="A158" s="62"/>
      <c r="B158" s="47"/>
      <c r="C158" s="289"/>
      <c r="D158" s="289"/>
      <c r="E158" s="125"/>
      <c r="F158" s="296" t="str">
        <f>'[1]S11a.Capex Forecast'!F152</f>
        <v>Chalmers St U/G 11 kV</v>
      </c>
      <c r="G158" s="125"/>
      <c r="H158" s="226">
        <f>'[1]S11a.Capex Forecast'!H152</f>
        <v>0</v>
      </c>
      <c r="I158" s="226">
        <f>'[1]S11a.Capex Forecast'!I152</f>
        <v>0</v>
      </c>
      <c r="J158" s="226">
        <f>'[1]S11a.Capex Forecast'!J152</f>
        <v>0</v>
      </c>
      <c r="K158" s="226">
        <f>'[1]S11a.Capex Forecast'!K152</f>
        <v>0</v>
      </c>
      <c r="L158" s="226">
        <f>'[1]S11a.Capex Forecast'!L152</f>
        <v>0</v>
      </c>
      <c r="M158" s="226">
        <f>'[1]S11a.Capex Forecast'!M152</f>
        <v>0</v>
      </c>
      <c r="N158" s="170"/>
      <c r="O158" s="170"/>
      <c r="P158" s="170"/>
      <c r="Q158" s="170"/>
      <c r="R158" s="170"/>
      <c r="S158" s="21"/>
      <c r="T158" s="212"/>
    </row>
    <row r="159" spans="1:20" s="290" customFormat="1" ht="15" customHeight="1" x14ac:dyDescent="0.2">
      <c r="A159" s="62"/>
      <c r="B159" s="47"/>
      <c r="C159" s="289"/>
      <c r="D159" s="289"/>
      <c r="E159" s="125"/>
      <c r="F159" s="296" t="str">
        <f>'[1]S11a.Capex Forecast'!F153</f>
        <v>Glentanner/Ferintosh from 11 to 33 kV</v>
      </c>
      <c r="G159" s="125"/>
      <c r="H159" s="226">
        <f>'[1]S11a.Capex Forecast'!H153</f>
        <v>0</v>
      </c>
      <c r="I159" s="226">
        <f>'[1]S11a.Capex Forecast'!I153</f>
        <v>0</v>
      </c>
      <c r="J159" s="226">
        <f>'[1]S11a.Capex Forecast'!J153</f>
        <v>0</v>
      </c>
      <c r="K159" s="226">
        <f>'[1]S11a.Capex Forecast'!K153</f>
        <v>0</v>
      </c>
      <c r="L159" s="226">
        <f>'[1]S11a.Capex Forecast'!L153</f>
        <v>0</v>
      </c>
      <c r="M159" s="226">
        <f>'[1]S11a.Capex Forecast'!M153</f>
        <v>0</v>
      </c>
      <c r="N159" s="170"/>
      <c r="O159" s="170"/>
      <c r="P159" s="170"/>
      <c r="Q159" s="170"/>
      <c r="R159" s="170"/>
      <c r="S159" s="21"/>
      <c r="T159" s="212"/>
    </row>
    <row r="160" spans="1:20" s="290" customFormat="1" ht="15" customHeight="1" x14ac:dyDescent="0.2">
      <c r="A160" s="62"/>
      <c r="B160" s="47"/>
      <c r="C160" s="289"/>
      <c r="D160" s="289"/>
      <c r="E160" s="125"/>
      <c r="F160" s="296" t="str">
        <f>'[1]S11a.Capex Forecast'!F154</f>
        <v>Guiness St (GRM 7) U/G 11 kV</v>
      </c>
      <c r="G160" s="125"/>
      <c r="H160" s="226">
        <f>'[1]S11a.Capex Forecast'!H154</f>
        <v>0</v>
      </c>
      <c r="I160" s="226">
        <f>'[1]S11a.Capex Forecast'!I154</f>
        <v>0</v>
      </c>
      <c r="J160" s="226">
        <f>'[1]S11a.Capex Forecast'!J154</f>
        <v>0</v>
      </c>
      <c r="K160" s="226">
        <f>'[1]S11a.Capex Forecast'!K154</f>
        <v>0</v>
      </c>
      <c r="L160" s="226">
        <f>'[1]S11a.Capex Forecast'!L154</f>
        <v>0</v>
      </c>
      <c r="M160" s="226">
        <f>'[1]S11a.Capex Forecast'!M154</f>
        <v>0</v>
      </c>
      <c r="N160" s="170"/>
      <c r="O160" s="170"/>
      <c r="P160" s="170"/>
      <c r="Q160" s="170"/>
      <c r="R160" s="170"/>
      <c r="S160" s="21"/>
      <c r="T160" s="212"/>
    </row>
    <row r="161" spans="1:20" s="290" customFormat="1" ht="15" customHeight="1" x14ac:dyDescent="0.2">
      <c r="A161" s="62"/>
      <c r="B161" s="47"/>
      <c r="C161" s="289"/>
      <c r="D161" s="289"/>
      <c r="E161" s="125"/>
      <c r="F161" s="296" t="str">
        <f>'[1]S11a.Capex Forecast'!F155</f>
        <v>Install CB for F321</v>
      </c>
      <c r="G161" s="125"/>
      <c r="H161" s="226">
        <f>'[1]S11a.Capex Forecast'!H155</f>
        <v>0</v>
      </c>
      <c r="I161" s="226">
        <f>'[1]S11a.Capex Forecast'!I155</f>
        <v>100</v>
      </c>
      <c r="J161" s="226">
        <f>'[1]S11a.Capex Forecast'!J155</f>
        <v>0</v>
      </c>
      <c r="K161" s="226">
        <f>'[1]S11a.Capex Forecast'!K155</f>
        <v>0</v>
      </c>
      <c r="L161" s="226">
        <f>'[1]S11a.Capex Forecast'!L155</f>
        <v>0</v>
      </c>
      <c r="M161" s="226">
        <f>'[1]S11a.Capex Forecast'!M155</f>
        <v>0</v>
      </c>
      <c r="N161" s="170"/>
      <c r="O161" s="170"/>
      <c r="P161" s="170"/>
      <c r="Q161" s="170"/>
      <c r="R161" s="170"/>
      <c r="S161" s="21"/>
      <c r="T161" s="212"/>
    </row>
    <row r="162" spans="1:20" s="17" customFormat="1" ht="15" customHeight="1" x14ac:dyDescent="0.2">
      <c r="A162" s="62">
        <v>154</v>
      </c>
      <c r="B162" s="47"/>
      <c r="C162" s="174"/>
      <c r="D162" s="174"/>
      <c r="E162" s="125"/>
      <c r="F162" s="296" t="str">
        <f>'[1]S11a.Capex Forecast'!F156</f>
        <v>McNamaras Rd rebuild</v>
      </c>
      <c r="G162" s="125"/>
      <c r="H162" s="192">
        <f>'[1]S11a.Capex Forecast'!H156</f>
        <v>0</v>
      </c>
      <c r="I162" s="192">
        <f>'[1]S11a.Capex Forecast'!I156</f>
        <v>293</v>
      </c>
      <c r="J162" s="192">
        <f>'[1]S11a.Capex Forecast'!J156</f>
        <v>0</v>
      </c>
      <c r="K162" s="192">
        <f>'[1]S11a.Capex Forecast'!K156</f>
        <v>0</v>
      </c>
      <c r="L162" s="192">
        <f>'[1]S11a.Capex Forecast'!L156</f>
        <v>0</v>
      </c>
      <c r="M162" s="192">
        <f>'[1]S11a.Capex Forecast'!M156</f>
        <v>0</v>
      </c>
      <c r="N162" s="170"/>
      <c r="O162" s="170"/>
      <c r="P162" s="170"/>
      <c r="Q162" s="170"/>
      <c r="R162" s="170"/>
      <c r="S162" s="21"/>
      <c r="T162" s="212"/>
    </row>
    <row r="163" spans="1:20" s="17" customFormat="1" ht="15" customHeight="1" x14ac:dyDescent="0.2">
      <c r="A163" s="62">
        <v>155</v>
      </c>
      <c r="B163" s="47"/>
      <c r="C163" s="174"/>
      <c r="D163" s="174"/>
      <c r="E163" s="125"/>
      <c r="F163" s="296" t="str">
        <f>'[1]S11a.Capex Forecast'!F157</f>
        <v>New RMU's</v>
      </c>
      <c r="G163" s="125"/>
      <c r="H163" s="192">
        <f>'[1]S11a.Capex Forecast'!H157</f>
        <v>0</v>
      </c>
      <c r="I163" s="192">
        <f>'[1]S11a.Capex Forecast'!I157</f>
        <v>250</v>
      </c>
      <c r="J163" s="192">
        <f>'[1]S11a.Capex Forecast'!J157</f>
        <v>250</v>
      </c>
      <c r="K163" s="192">
        <f>'[1]S11a.Capex Forecast'!K157</f>
        <v>250</v>
      </c>
      <c r="L163" s="192">
        <f>'[1]S11a.Capex Forecast'!L157</f>
        <v>250</v>
      </c>
      <c r="M163" s="192">
        <f>'[1]S11a.Capex Forecast'!M157</f>
        <v>250</v>
      </c>
      <c r="N163" s="170"/>
      <c r="O163" s="170"/>
      <c r="P163" s="170"/>
      <c r="Q163" s="170"/>
      <c r="R163" s="170"/>
      <c r="S163" s="21"/>
      <c r="T163" s="212"/>
    </row>
    <row r="164" spans="1:20" s="17" customFormat="1" ht="15" customHeight="1" x14ac:dyDescent="0.2">
      <c r="A164" s="62">
        <v>156</v>
      </c>
      <c r="B164" s="47"/>
      <c r="C164" s="174"/>
      <c r="D164" s="174"/>
      <c r="E164" s="125"/>
      <c r="F164" s="296" t="str">
        <f>'[1]S11a.Capex Forecast'!F158</f>
        <v>Tie between Mahan Rd Fdr. &amp; Main Sth Rd Fdr.</v>
      </c>
      <c r="G164" s="125"/>
      <c r="H164" s="192">
        <f>'[1]S11a.Capex Forecast'!H158</f>
        <v>230</v>
      </c>
      <c r="I164" s="192">
        <f>'[1]S11a.Capex Forecast'!I158</f>
        <v>0</v>
      </c>
      <c r="J164" s="192">
        <f>'[1]S11a.Capex Forecast'!J158</f>
        <v>0</v>
      </c>
      <c r="K164" s="192">
        <f>'[1]S11a.Capex Forecast'!K158</f>
        <v>0</v>
      </c>
      <c r="L164" s="192">
        <f>'[1]S11a.Capex Forecast'!L158</f>
        <v>0</v>
      </c>
      <c r="M164" s="192">
        <f>'[1]S11a.Capex Forecast'!M158</f>
        <v>0</v>
      </c>
      <c r="N164" s="170"/>
      <c r="O164" s="170"/>
      <c r="P164" s="170"/>
      <c r="Q164" s="170"/>
      <c r="R164" s="170"/>
      <c r="S164" s="21"/>
      <c r="T164" s="212"/>
    </row>
    <row r="165" spans="1:20" s="17" customFormat="1" ht="15" customHeight="1" x14ac:dyDescent="0.2">
      <c r="A165" s="62">
        <v>157</v>
      </c>
      <c r="B165" s="47"/>
      <c r="C165" s="174"/>
      <c r="D165" s="174"/>
      <c r="E165" s="125"/>
      <c r="F165" s="296" t="str">
        <f>'[1]S11a.Capex Forecast'!F159</f>
        <v>Wilson St U/G</v>
      </c>
      <c r="G165" s="125"/>
      <c r="H165" s="192">
        <f>'[1]S11a.Capex Forecast'!H159</f>
        <v>0</v>
      </c>
      <c r="I165" s="192">
        <f>'[1]S11a.Capex Forecast'!I159</f>
        <v>0</v>
      </c>
      <c r="J165" s="192">
        <f>'[1]S11a.Capex Forecast'!J159</f>
        <v>0</v>
      </c>
      <c r="K165" s="192">
        <f>'[1]S11a.Capex Forecast'!K159</f>
        <v>0</v>
      </c>
      <c r="L165" s="192">
        <f>'[1]S11a.Capex Forecast'!L159</f>
        <v>0</v>
      </c>
      <c r="M165" s="192">
        <f>'[1]S11a.Capex Forecast'!M159</f>
        <v>0</v>
      </c>
      <c r="N165" s="170"/>
      <c r="O165" s="170"/>
      <c r="P165" s="170"/>
      <c r="Q165" s="170"/>
      <c r="R165" s="170"/>
      <c r="S165" s="21"/>
      <c r="T165" s="212"/>
    </row>
    <row r="166" spans="1:20" s="14" customFormat="1" ht="15" customHeight="1" x14ac:dyDescent="0.2">
      <c r="A166" s="62">
        <v>158</v>
      </c>
      <c r="B166" s="47"/>
      <c r="C166" s="174"/>
      <c r="D166" s="174"/>
      <c r="E166" s="128"/>
      <c r="F166" s="107" t="s">
        <v>249</v>
      </c>
      <c r="G166" s="128"/>
      <c r="H166" s="140"/>
      <c r="I166" s="140"/>
      <c r="J166" s="138"/>
      <c r="K166" s="138"/>
      <c r="L166" s="138"/>
      <c r="M166" s="140"/>
      <c r="N166" s="170"/>
      <c r="O166" s="173"/>
      <c r="P166" s="173"/>
      <c r="Q166" s="170"/>
      <c r="R166" s="170"/>
      <c r="S166" s="21"/>
      <c r="T166" s="212"/>
    </row>
    <row r="167" spans="1:20" s="17" customFormat="1" ht="15" customHeight="1" thickBot="1" x14ac:dyDescent="0.25">
      <c r="A167" s="62">
        <v>159</v>
      </c>
      <c r="B167" s="47"/>
      <c r="C167" s="174"/>
      <c r="D167" s="174"/>
      <c r="E167" s="125"/>
      <c r="F167" s="229" t="s">
        <v>573</v>
      </c>
      <c r="G167" s="128"/>
      <c r="H167" s="192">
        <f>'[1]S11a.Capex Forecast'!H161</f>
        <v>0</v>
      </c>
      <c r="I167" s="192">
        <f>'[1]S11a.Capex Forecast'!I161</f>
        <v>0</v>
      </c>
      <c r="J167" s="192">
        <f>'[1]S11a.Capex Forecast'!J161</f>
        <v>0</v>
      </c>
      <c r="K167" s="192">
        <f>'[1]S11a.Capex Forecast'!K161</f>
        <v>0</v>
      </c>
      <c r="L167" s="192">
        <f>'[1]S11a.Capex Forecast'!L161</f>
        <v>0</v>
      </c>
      <c r="M167" s="192">
        <f>'[1]S11a.Capex Forecast'!M161</f>
        <v>0</v>
      </c>
      <c r="N167" s="170"/>
      <c r="O167" s="170"/>
      <c r="P167" s="170"/>
      <c r="Q167" s="170"/>
      <c r="R167" s="170"/>
      <c r="S167" s="21"/>
      <c r="T167" s="212"/>
    </row>
    <row r="168" spans="1:20" s="17" customFormat="1" ht="15" customHeight="1" thickBot="1" x14ac:dyDescent="0.25">
      <c r="A168" s="62">
        <v>160</v>
      </c>
      <c r="B168" s="47"/>
      <c r="C168" s="174"/>
      <c r="D168" s="124"/>
      <c r="E168" s="120" t="s">
        <v>522</v>
      </c>
      <c r="F168" s="174"/>
      <c r="G168" s="125"/>
      <c r="H168" s="193">
        <f t="shared" ref="H168:M168" si="38">SUM(H155:H165,H167)</f>
        <v>910</v>
      </c>
      <c r="I168" s="193">
        <f t="shared" si="38"/>
        <v>1093</v>
      </c>
      <c r="J168" s="193">
        <f t="shared" si="38"/>
        <v>450</v>
      </c>
      <c r="K168" s="193">
        <f t="shared" si="38"/>
        <v>450</v>
      </c>
      <c r="L168" s="193">
        <f t="shared" si="38"/>
        <v>350</v>
      </c>
      <c r="M168" s="193">
        <f t="shared" si="38"/>
        <v>350</v>
      </c>
      <c r="N168" s="170"/>
      <c r="O168" s="170"/>
      <c r="P168" s="170"/>
      <c r="Q168" s="170"/>
      <c r="R168" s="170"/>
      <c r="S168" s="21"/>
      <c r="T168" s="212" t="s">
        <v>549</v>
      </c>
    </row>
    <row r="169" spans="1:20" s="65" customFormat="1" ht="15" customHeight="1" thickBot="1" x14ac:dyDescent="0.25">
      <c r="A169" s="62">
        <v>161</v>
      </c>
      <c r="B169" s="47"/>
      <c r="C169" s="174"/>
      <c r="D169" s="124" t="s">
        <v>4</v>
      </c>
      <c r="E169" s="125"/>
      <c r="F169" s="174" t="s">
        <v>480</v>
      </c>
      <c r="G169" s="125"/>
      <c r="H169" s="192">
        <f>'[1]S11a.Capex Forecast'!H163</f>
        <v>219.71830985915494</v>
      </c>
      <c r="I169" s="192">
        <f>'[1]S11a.Capex Forecast'!I163</f>
        <v>250.89775428719813</v>
      </c>
      <c r="J169" s="192">
        <f>'[1]S11a.Capex Forecast'!J163</f>
        <v>72.970126556248445</v>
      </c>
      <c r="K169" s="192">
        <f>'[1]S11a.Capex Forecast'!K163</f>
        <v>76.727089966134514</v>
      </c>
      <c r="L169" s="192">
        <f>'[1]S11a.Capex Forecast'!L163</f>
        <v>88.739869395342694</v>
      </c>
      <c r="M169" s="192">
        <f>'[1]S11a.Capex Forecast'!M163</f>
        <v>95.615669254383462</v>
      </c>
      <c r="N169" s="170"/>
      <c r="O169" s="170"/>
      <c r="P169" s="170"/>
      <c r="Q169" s="170"/>
      <c r="R169" s="170"/>
      <c r="S169" s="21"/>
      <c r="T169" s="212"/>
    </row>
    <row r="170" spans="1:20" s="65" customFormat="1" ht="15" customHeight="1" thickBot="1" x14ac:dyDescent="0.25">
      <c r="A170" s="62">
        <v>162</v>
      </c>
      <c r="B170" s="47"/>
      <c r="C170" s="174"/>
      <c r="D170" s="174"/>
      <c r="E170" s="120" t="s">
        <v>483</v>
      </c>
      <c r="F170" s="120"/>
      <c r="G170" s="125"/>
      <c r="H170" s="193">
        <f t="shared" ref="H170:M170" si="39">H168-H169</f>
        <v>690.28169014084506</v>
      </c>
      <c r="I170" s="193">
        <f t="shared" si="39"/>
        <v>842.10224571280185</v>
      </c>
      <c r="J170" s="193">
        <f t="shared" si="39"/>
        <v>377.02987344375157</v>
      </c>
      <c r="K170" s="193">
        <f t="shared" si="39"/>
        <v>373.27291003386551</v>
      </c>
      <c r="L170" s="193">
        <f t="shared" si="39"/>
        <v>261.26013060465732</v>
      </c>
      <c r="M170" s="193">
        <f t="shared" si="39"/>
        <v>254.38433074561652</v>
      </c>
      <c r="N170" s="170"/>
      <c r="O170" s="170"/>
      <c r="P170" s="170"/>
      <c r="Q170" s="170"/>
      <c r="R170" s="170"/>
      <c r="S170" s="21"/>
      <c r="T170" s="212"/>
    </row>
    <row r="171" spans="1:20" s="9" customFormat="1" x14ac:dyDescent="0.2">
      <c r="A171" s="62">
        <v>163</v>
      </c>
      <c r="B171" s="47"/>
      <c r="C171" s="174"/>
      <c r="D171" s="174"/>
      <c r="E171" s="125"/>
      <c r="F171" s="125"/>
      <c r="G171" s="125"/>
      <c r="H171" s="125"/>
      <c r="I171" s="125"/>
      <c r="J171" s="125"/>
      <c r="K171" s="125"/>
      <c r="L171" s="125"/>
      <c r="M171" s="125"/>
      <c r="N171" s="170"/>
      <c r="O171" s="170"/>
      <c r="P171" s="170"/>
      <c r="Q171" s="170"/>
      <c r="R171" s="170"/>
      <c r="S171" s="21"/>
      <c r="T171" s="212"/>
    </row>
    <row r="172" spans="1:20" s="232" customFormat="1" ht="30" customHeight="1" x14ac:dyDescent="0.25">
      <c r="A172" s="62">
        <v>164</v>
      </c>
      <c r="B172" s="108"/>
      <c r="C172" s="125"/>
      <c r="D172" s="125"/>
      <c r="E172" s="125"/>
      <c r="F172" s="125"/>
      <c r="G172" s="234"/>
      <c r="H172" s="235" t="s">
        <v>239</v>
      </c>
      <c r="I172" s="235" t="s">
        <v>454</v>
      </c>
      <c r="J172" s="235" t="s">
        <v>455</v>
      </c>
      <c r="K172" s="235" t="s">
        <v>456</v>
      </c>
      <c r="L172" s="235" t="s">
        <v>457</v>
      </c>
      <c r="M172" s="235" t="s">
        <v>458</v>
      </c>
      <c r="N172" s="28"/>
      <c r="O172" s="170"/>
      <c r="P172" s="170"/>
      <c r="Q172" s="170"/>
      <c r="R172" s="170"/>
      <c r="S172" s="21"/>
      <c r="T172" s="212"/>
    </row>
    <row r="173" spans="1:20" s="232" customFormat="1" ht="15" customHeight="1" x14ac:dyDescent="0.25">
      <c r="A173" s="62">
        <v>165</v>
      </c>
      <c r="B173" s="108"/>
      <c r="C173" s="125"/>
      <c r="D173" s="125"/>
      <c r="E173" s="125"/>
      <c r="F173" s="125"/>
      <c r="G173" s="236" t="str">
        <f>IF(ISNUMBER(CoverSheet!$C$12),"for year ended","")</f>
        <v>for year ended</v>
      </c>
      <c r="H173" s="154">
        <f>IF(ISNUMBER(CoverSheet!$C$12),DATE(YEAR(CoverSheet!$C$12),MONTH(CoverSheet!$C$12),DAY(CoverSheet!$C$12))-1,"")</f>
        <v>42094</v>
      </c>
      <c r="I173" s="154">
        <f>IF(ISNUMBER(CoverSheet!$C$12),DATE(YEAR(CoverSheet!$C$12)+1,MONTH(CoverSheet!$C$12),DAY(CoverSheet!$C$12))-1,"")</f>
        <v>42460</v>
      </c>
      <c r="J173" s="154">
        <f>IF(ISNUMBER(CoverSheet!$C$12),DATE(YEAR(CoverSheet!$C$12)+2,MONTH(CoverSheet!$C$12),DAY(CoverSheet!$C$12))-1,"")</f>
        <v>42825</v>
      </c>
      <c r="K173" s="154">
        <f>IF(ISNUMBER(CoverSheet!$C$12),DATE(YEAR(CoverSheet!$C$12)+3,MONTH(CoverSheet!$C$12),DAY(CoverSheet!$C$12))-1,"")</f>
        <v>43190</v>
      </c>
      <c r="L173" s="154">
        <f>IF(ISNUMBER(CoverSheet!$C$12),DATE(YEAR(CoverSheet!$C$12)+4,MONTH(CoverSheet!$C$12),DAY(CoverSheet!$C$12))-1,"")</f>
        <v>43555</v>
      </c>
      <c r="M173" s="154">
        <f>IF(ISNUMBER(CoverSheet!$C$12),DATE(YEAR(CoverSheet!$C$12)+5,MONTH(CoverSheet!$C$12),DAY(CoverSheet!$C$12))-1,"")</f>
        <v>43921</v>
      </c>
      <c r="N173" s="28"/>
      <c r="O173" s="170"/>
      <c r="P173" s="170"/>
      <c r="Q173" s="170"/>
      <c r="R173" s="170"/>
      <c r="S173" s="21"/>
      <c r="T173" s="212"/>
    </row>
    <row r="174" spans="1:20" s="17" customFormat="1" ht="24" customHeight="1" x14ac:dyDescent="0.3">
      <c r="A174" s="62">
        <v>166</v>
      </c>
      <c r="B174" s="47"/>
      <c r="C174" s="110" t="s">
        <v>453</v>
      </c>
      <c r="D174" s="125"/>
      <c r="E174" s="125"/>
      <c r="F174" s="125"/>
      <c r="G174" s="125"/>
      <c r="H174" s="183"/>
      <c r="I174" s="145"/>
      <c r="J174" s="145"/>
      <c r="K174" s="145"/>
      <c r="L174" s="145"/>
      <c r="M174" s="145"/>
      <c r="N174" s="28"/>
      <c r="O174" s="28"/>
      <c r="P174" s="28"/>
      <c r="Q174" s="28"/>
      <c r="R174" s="28"/>
      <c r="S174" s="21"/>
      <c r="T174" s="212"/>
    </row>
    <row r="175" spans="1:20" ht="15" customHeight="1" x14ac:dyDescent="0.2">
      <c r="A175" s="62">
        <v>167</v>
      </c>
      <c r="B175" s="47"/>
      <c r="C175" s="174"/>
      <c r="D175" s="176" t="s">
        <v>58</v>
      </c>
      <c r="E175" s="174"/>
      <c r="F175" s="125"/>
      <c r="G175" s="221"/>
      <c r="H175" s="154"/>
      <c r="I175" s="154"/>
      <c r="J175" s="154"/>
      <c r="K175" s="154"/>
      <c r="L175" s="154"/>
      <c r="M175" s="154"/>
      <c r="N175" s="170"/>
      <c r="O175" s="170"/>
      <c r="P175" s="170"/>
      <c r="Q175" s="170"/>
      <c r="R175" s="170"/>
      <c r="S175" s="21"/>
      <c r="T175" s="212"/>
    </row>
    <row r="176" spans="1:20" s="17" customFormat="1" ht="15" customHeight="1" x14ac:dyDescent="0.2">
      <c r="A176" s="62">
        <v>168</v>
      </c>
      <c r="B176" s="47"/>
      <c r="C176" s="174"/>
      <c r="D176" s="174"/>
      <c r="E176" s="125"/>
      <c r="F176" s="133" t="s">
        <v>509</v>
      </c>
      <c r="G176" s="221"/>
      <c r="H176" s="237" t="s">
        <v>473</v>
      </c>
      <c r="I176" s="125"/>
      <c r="J176" s="125"/>
      <c r="K176" s="125"/>
      <c r="L176" s="125"/>
      <c r="M176" s="177"/>
      <c r="N176" s="170"/>
      <c r="O176" s="170"/>
      <c r="P176" s="170"/>
      <c r="Q176" s="170"/>
      <c r="R176" s="170"/>
      <c r="S176" s="21"/>
      <c r="T176" s="212"/>
    </row>
    <row r="177" spans="1:20" s="17" customFormat="1" ht="15" customHeight="1" x14ac:dyDescent="0.2">
      <c r="A177" s="62">
        <v>169</v>
      </c>
      <c r="B177" s="47"/>
      <c r="C177" s="174"/>
      <c r="D177" s="174"/>
      <c r="E177" s="125"/>
      <c r="F177" s="207" t="str">
        <f>'[1]S11a.Capex Forecast'!F171</f>
        <v>IT</v>
      </c>
      <c r="G177" s="125"/>
      <c r="H177" s="192">
        <f>'[1]S11a.Capex Forecast'!H171</f>
        <v>500.00000000000006</v>
      </c>
      <c r="I177" s="192">
        <f>'[1]S11a.Capex Forecast'!I171</f>
        <v>2210</v>
      </c>
      <c r="J177" s="192">
        <f>'[1]S11a.Capex Forecast'!J171</f>
        <v>500</v>
      </c>
      <c r="K177" s="192">
        <f>'[1]S11a.Capex Forecast'!K171</f>
        <v>150</v>
      </c>
      <c r="L177" s="192">
        <f>'[1]S11a.Capex Forecast'!L171</f>
        <v>150</v>
      </c>
      <c r="M177" s="192">
        <f>'[1]S11a.Capex Forecast'!M171</f>
        <v>150</v>
      </c>
      <c r="N177" s="170"/>
      <c r="O177" s="170"/>
      <c r="P177" s="170"/>
      <c r="Q177" s="170"/>
      <c r="R177" s="170"/>
      <c r="S177" s="21"/>
      <c r="T177" s="212"/>
    </row>
    <row r="178" spans="1:20" s="17" customFormat="1" ht="15" customHeight="1" x14ac:dyDescent="0.2">
      <c r="A178" s="62">
        <v>170</v>
      </c>
      <c r="B178" s="47"/>
      <c r="C178" s="174"/>
      <c r="D178" s="174"/>
      <c r="E178" s="125"/>
      <c r="F178" s="296" t="str">
        <f>'[1]S11a.Capex Forecast'!F172</f>
        <v>EQUIPMENT</v>
      </c>
      <c r="G178" s="125"/>
      <c r="H178" s="192">
        <f>'[1]S11a.Capex Forecast'!H172</f>
        <v>106.61199999999999</v>
      </c>
      <c r="I178" s="192">
        <f>'[1]S11a.Capex Forecast'!I172</f>
        <v>187</v>
      </c>
      <c r="J178" s="192">
        <f>'[1]S11a.Capex Forecast'!J172</f>
        <v>115</v>
      </c>
      <c r="K178" s="192">
        <f>'[1]S11a.Capex Forecast'!K172</f>
        <v>140</v>
      </c>
      <c r="L178" s="192">
        <f>'[1]S11a.Capex Forecast'!L172</f>
        <v>114.99999999999999</v>
      </c>
      <c r="M178" s="192">
        <f>'[1]S11a.Capex Forecast'!M172</f>
        <v>165</v>
      </c>
      <c r="N178" s="170"/>
      <c r="O178" s="170"/>
      <c r="P178" s="170"/>
      <c r="Q178" s="170"/>
      <c r="R178" s="170"/>
      <c r="S178" s="21"/>
      <c r="T178" s="212"/>
    </row>
    <row r="179" spans="1:20" s="17" customFormat="1" ht="15" customHeight="1" x14ac:dyDescent="0.2">
      <c r="A179" s="62">
        <v>171</v>
      </c>
      <c r="B179" s="47"/>
      <c r="C179" s="174"/>
      <c r="D179" s="174"/>
      <c r="E179" s="125"/>
      <c r="F179" s="296" t="str">
        <f>'[1]S11a.Capex Forecast'!F173</f>
        <v>VEHICLES</v>
      </c>
      <c r="G179" s="125"/>
      <c r="H179" s="192">
        <f>'[1]S11a.Capex Forecast'!H173</f>
        <v>135</v>
      </c>
      <c r="I179" s="192">
        <f>'[1]S11a.Capex Forecast'!I173</f>
        <v>90</v>
      </c>
      <c r="J179" s="192">
        <f>'[1]S11a.Capex Forecast'!J173</f>
        <v>90</v>
      </c>
      <c r="K179" s="192">
        <f>'[1]S11a.Capex Forecast'!K173</f>
        <v>90</v>
      </c>
      <c r="L179" s="192">
        <f>'[1]S11a.Capex Forecast'!L173</f>
        <v>90</v>
      </c>
      <c r="M179" s="192">
        <f>'[1]S11a.Capex Forecast'!M173</f>
        <v>135.00000000000003</v>
      </c>
      <c r="N179" s="170"/>
      <c r="O179" s="170"/>
      <c r="P179" s="170"/>
      <c r="Q179" s="170"/>
      <c r="R179" s="170"/>
      <c r="S179" s="21"/>
      <c r="T179" s="212"/>
    </row>
    <row r="180" spans="1:20" s="17" customFormat="1" ht="15" customHeight="1" x14ac:dyDescent="0.2">
      <c r="A180" s="62">
        <v>172</v>
      </c>
      <c r="B180" s="47"/>
      <c r="C180" s="174"/>
      <c r="D180" s="174"/>
      <c r="E180" s="125"/>
      <c r="F180" s="207"/>
      <c r="G180" s="125"/>
      <c r="H180" s="192"/>
      <c r="I180" s="192"/>
      <c r="J180" s="192"/>
      <c r="K180" s="192"/>
      <c r="L180" s="192"/>
      <c r="M180" s="192"/>
      <c r="N180" s="170"/>
      <c r="O180" s="170"/>
      <c r="P180" s="170"/>
      <c r="Q180" s="170"/>
      <c r="R180" s="170"/>
      <c r="S180" s="21"/>
      <c r="T180" s="212"/>
    </row>
    <row r="181" spans="1:20" s="17" customFormat="1" ht="15" customHeight="1" x14ac:dyDescent="0.2">
      <c r="A181" s="62">
        <v>173</v>
      </c>
      <c r="B181" s="47"/>
      <c r="C181" s="174"/>
      <c r="D181" s="174"/>
      <c r="E181" s="125"/>
      <c r="F181" s="207"/>
      <c r="G181" s="125"/>
      <c r="H181" s="192"/>
      <c r="I181" s="192"/>
      <c r="J181" s="192"/>
      <c r="K181" s="192"/>
      <c r="L181" s="192"/>
      <c r="M181" s="192"/>
      <c r="N181" s="170"/>
      <c r="O181" s="170"/>
      <c r="P181" s="170"/>
      <c r="Q181" s="170"/>
      <c r="R181" s="170"/>
      <c r="S181" s="21"/>
      <c r="T181" s="212"/>
    </row>
    <row r="182" spans="1:20" s="14" customFormat="1" ht="15" customHeight="1" x14ac:dyDescent="0.2">
      <c r="A182" s="62">
        <v>174</v>
      </c>
      <c r="B182" s="47"/>
      <c r="C182" s="174"/>
      <c r="D182" s="174"/>
      <c r="E182" s="128"/>
      <c r="F182" s="107" t="s">
        <v>249</v>
      </c>
      <c r="G182" s="128"/>
      <c r="H182" s="140"/>
      <c r="I182" s="140"/>
      <c r="J182" s="138"/>
      <c r="K182" s="138"/>
      <c r="L182" s="138"/>
      <c r="M182" s="140"/>
      <c r="N182" s="170"/>
      <c r="O182" s="173"/>
      <c r="P182" s="173"/>
      <c r="Q182" s="170"/>
      <c r="R182" s="170"/>
      <c r="S182" s="21"/>
      <c r="T182" s="212"/>
    </row>
    <row r="183" spans="1:20" s="17" customFormat="1" ht="15" customHeight="1" thickBot="1" x14ac:dyDescent="0.25">
      <c r="A183" s="62">
        <v>175</v>
      </c>
      <c r="B183" s="47"/>
      <c r="C183" s="174"/>
      <c r="D183" s="174"/>
      <c r="E183" s="125"/>
      <c r="F183" s="229" t="s">
        <v>574</v>
      </c>
      <c r="G183" s="125"/>
      <c r="H183" s="192">
        <f>'[1]S11a.Capex Forecast'!H177</f>
        <v>0</v>
      </c>
      <c r="I183" s="192">
        <f>'[1]S11a.Capex Forecast'!I177</f>
        <v>0</v>
      </c>
      <c r="J183" s="192">
        <f>'[1]S11a.Capex Forecast'!J177</f>
        <v>0</v>
      </c>
      <c r="K183" s="192">
        <f>'[1]S11a.Capex Forecast'!K177</f>
        <v>0</v>
      </c>
      <c r="L183" s="192">
        <f>'[1]S11a.Capex Forecast'!L177</f>
        <v>0</v>
      </c>
      <c r="M183" s="192">
        <f>'[1]S11a.Capex Forecast'!M177</f>
        <v>0</v>
      </c>
      <c r="N183" s="170"/>
      <c r="O183" s="170"/>
      <c r="P183" s="170"/>
      <c r="Q183" s="170"/>
      <c r="R183" s="170"/>
      <c r="S183" s="21"/>
      <c r="T183" s="212"/>
    </row>
    <row r="184" spans="1:20" s="17" customFormat="1" ht="15" customHeight="1" thickBot="1" x14ac:dyDescent="0.25">
      <c r="A184" s="62">
        <v>176</v>
      </c>
      <c r="B184" s="47"/>
      <c r="C184" s="174"/>
      <c r="D184" s="124"/>
      <c r="E184" s="120" t="s">
        <v>58</v>
      </c>
      <c r="F184" s="174"/>
      <c r="G184" s="125"/>
      <c r="H184" s="193">
        <f t="shared" ref="H184:M184" si="40">SUM(H177:H181,H183)</f>
        <v>741.61200000000008</v>
      </c>
      <c r="I184" s="193">
        <f t="shared" si="40"/>
        <v>2487</v>
      </c>
      <c r="J184" s="193">
        <f t="shared" si="40"/>
        <v>705</v>
      </c>
      <c r="K184" s="193">
        <f t="shared" si="40"/>
        <v>380</v>
      </c>
      <c r="L184" s="193">
        <f t="shared" si="40"/>
        <v>355</v>
      </c>
      <c r="M184" s="193">
        <f t="shared" si="40"/>
        <v>450</v>
      </c>
      <c r="N184" s="170"/>
      <c r="O184" s="170"/>
      <c r="P184" s="170"/>
      <c r="Q184" s="170"/>
      <c r="R184" s="170"/>
      <c r="S184" s="21"/>
      <c r="T184" s="212"/>
    </row>
    <row r="185" spans="1:20" s="17" customFormat="1" ht="15" customHeight="1" x14ac:dyDescent="0.2">
      <c r="A185" s="62">
        <v>177</v>
      </c>
      <c r="B185" s="47"/>
      <c r="C185" s="174"/>
      <c r="D185" s="176" t="s">
        <v>59</v>
      </c>
      <c r="E185" s="174"/>
      <c r="F185" s="125"/>
      <c r="G185" s="125"/>
      <c r="H185" s="125"/>
      <c r="I185" s="125"/>
      <c r="J185" s="125"/>
      <c r="K185" s="125"/>
      <c r="L185" s="125"/>
      <c r="M185" s="125"/>
      <c r="N185" s="170"/>
      <c r="O185" s="170"/>
      <c r="P185" s="170"/>
      <c r="Q185" s="170"/>
      <c r="R185" s="170"/>
      <c r="S185" s="21"/>
      <c r="T185" s="212"/>
    </row>
    <row r="186" spans="1:20" s="17" customFormat="1" ht="15" customHeight="1" x14ac:dyDescent="0.2">
      <c r="A186" s="62">
        <v>178</v>
      </c>
      <c r="B186" s="47"/>
      <c r="C186" s="174"/>
      <c r="D186" s="174"/>
      <c r="E186" s="125"/>
      <c r="F186" s="133" t="s">
        <v>509</v>
      </c>
      <c r="G186" s="125"/>
      <c r="H186" s="125"/>
      <c r="I186" s="125"/>
      <c r="J186" s="125"/>
      <c r="K186" s="125"/>
      <c r="L186" s="125"/>
      <c r="M186" s="125"/>
      <c r="N186" s="170"/>
      <c r="O186" s="170"/>
      <c r="P186" s="170"/>
      <c r="Q186" s="170"/>
      <c r="R186" s="170"/>
      <c r="S186" s="21"/>
      <c r="T186" s="212"/>
    </row>
    <row r="187" spans="1:20" s="17" customFormat="1" ht="15" customHeight="1" x14ac:dyDescent="0.2">
      <c r="A187" s="62">
        <v>179</v>
      </c>
      <c r="B187" s="47"/>
      <c r="C187" s="174"/>
      <c r="D187" s="174"/>
      <c r="E187" s="125"/>
      <c r="F187" s="207" t="str">
        <f>'[1]S11a.Capex Forecast'!F181</f>
        <v>PROPERTY</v>
      </c>
      <c r="G187" s="125"/>
      <c r="H187" s="192">
        <f>'[1]S11a.Capex Forecast'!H181</f>
        <v>200</v>
      </c>
      <c r="I187" s="192">
        <f>'[1]S11a.Capex Forecast'!I181</f>
        <v>3400</v>
      </c>
      <c r="J187" s="192">
        <f>'[1]S11a.Capex Forecast'!J181</f>
        <v>3250</v>
      </c>
      <c r="K187" s="192">
        <f>'[1]S11a.Capex Forecast'!K181</f>
        <v>3000</v>
      </c>
      <c r="L187" s="192">
        <f>'[1]S11a.Capex Forecast'!L181</f>
        <v>3250</v>
      </c>
      <c r="M187" s="192">
        <f>'[1]S11a.Capex Forecast'!M181</f>
        <v>0</v>
      </c>
      <c r="N187" s="170"/>
      <c r="O187" s="170"/>
      <c r="P187" s="170"/>
      <c r="Q187" s="170"/>
      <c r="R187" s="170"/>
      <c r="S187" s="21"/>
      <c r="T187" s="212"/>
    </row>
    <row r="188" spans="1:20" s="17" customFormat="1" ht="15" customHeight="1" x14ac:dyDescent="0.2">
      <c r="A188" s="62">
        <v>180</v>
      </c>
      <c r="B188" s="47"/>
      <c r="C188" s="174"/>
      <c r="D188" s="174"/>
      <c r="E188" s="125"/>
      <c r="F188" s="207"/>
      <c r="G188" s="125"/>
      <c r="H188" s="192"/>
      <c r="I188" s="192"/>
      <c r="J188" s="192"/>
      <c r="K188" s="192"/>
      <c r="L188" s="192"/>
      <c r="M188" s="192"/>
      <c r="N188" s="170"/>
      <c r="O188" s="170"/>
      <c r="P188" s="170"/>
      <c r="Q188" s="170"/>
      <c r="R188" s="170"/>
      <c r="S188" s="21"/>
      <c r="T188" s="212"/>
    </row>
    <row r="189" spans="1:20" s="17" customFormat="1" ht="15" customHeight="1" x14ac:dyDescent="0.2">
      <c r="A189" s="62">
        <v>181</v>
      </c>
      <c r="B189" s="47"/>
      <c r="C189" s="174"/>
      <c r="D189" s="174"/>
      <c r="E189" s="125"/>
      <c r="F189" s="207"/>
      <c r="G189" s="125"/>
      <c r="H189" s="192"/>
      <c r="I189" s="192"/>
      <c r="J189" s="192"/>
      <c r="K189" s="192"/>
      <c r="L189" s="192"/>
      <c r="M189" s="192"/>
      <c r="N189" s="170"/>
      <c r="O189" s="170"/>
      <c r="P189" s="170"/>
      <c r="Q189" s="170"/>
      <c r="R189" s="170"/>
      <c r="S189" s="21"/>
      <c r="T189" s="212"/>
    </row>
    <row r="190" spans="1:20" s="17" customFormat="1" ht="15" customHeight="1" x14ac:dyDescent="0.2">
      <c r="A190" s="62">
        <v>182</v>
      </c>
      <c r="B190" s="47"/>
      <c r="C190" s="174"/>
      <c r="D190" s="174"/>
      <c r="E190" s="125"/>
      <c r="F190" s="207"/>
      <c r="G190" s="125"/>
      <c r="H190" s="192"/>
      <c r="I190" s="192"/>
      <c r="J190" s="192"/>
      <c r="K190" s="192"/>
      <c r="L190" s="192"/>
      <c r="M190" s="192"/>
      <c r="N190" s="170"/>
      <c r="O190" s="170"/>
      <c r="P190" s="170"/>
      <c r="Q190" s="170"/>
      <c r="R190" s="170"/>
      <c r="S190" s="21"/>
      <c r="T190" s="212"/>
    </row>
    <row r="191" spans="1:20" s="17" customFormat="1" ht="15" customHeight="1" x14ac:dyDescent="0.2">
      <c r="A191" s="62">
        <v>183</v>
      </c>
      <c r="B191" s="47"/>
      <c r="C191" s="174"/>
      <c r="D191" s="174"/>
      <c r="E191" s="125"/>
      <c r="F191" s="207"/>
      <c r="G191" s="125"/>
      <c r="H191" s="192"/>
      <c r="I191" s="192"/>
      <c r="J191" s="192"/>
      <c r="K191" s="192"/>
      <c r="L191" s="192"/>
      <c r="M191" s="192"/>
      <c r="N191" s="170"/>
      <c r="O191" s="170"/>
      <c r="P191" s="170"/>
      <c r="Q191" s="170"/>
      <c r="R191" s="170"/>
      <c r="S191" s="21"/>
      <c r="T191" s="212"/>
    </row>
    <row r="192" spans="1:20" s="14" customFormat="1" ht="15" customHeight="1" x14ac:dyDescent="0.2">
      <c r="A192" s="62">
        <v>184</v>
      </c>
      <c r="B192" s="47"/>
      <c r="C192" s="174"/>
      <c r="D192" s="174"/>
      <c r="E192" s="128"/>
      <c r="F192" s="107" t="s">
        <v>249</v>
      </c>
      <c r="G192" s="128"/>
      <c r="H192" s="140"/>
      <c r="I192" s="140"/>
      <c r="J192" s="138"/>
      <c r="K192" s="138"/>
      <c r="L192" s="138"/>
      <c r="M192" s="140"/>
      <c r="N192" s="170"/>
      <c r="O192" s="173"/>
      <c r="P192" s="173"/>
      <c r="Q192" s="170"/>
      <c r="R192" s="170"/>
      <c r="S192" s="21"/>
      <c r="T192" s="212"/>
    </row>
    <row r="193" spans="1:20" s="17" customFormat="1" ht="15" customHeight="1" thickBot="1" x14ac:dyDescent="0.25">
      <c r="A193" s="62">
        <v>185</v>
      </c>
      <c r="B193" s="47"/>
      <c r="C193" s="174"/>
      <c r="D193" s="174"/>
      <c r="E193" s="125"/>
      <c r="F193" s="229" t="s">
        <v>575</v>
      </c>
      <c r="G193" s="125"/>
      <c r="H193" s="192"/>
      <c r="I193" s="192"/>
      <c r="J193" s="192"/>
      <c r="K193" s="192"/>
      <c r="L193" s="192"/>
      <c r="M193" s="192"/>
      <c r="N193" s="170"/>
      <c r="O193" s="170"/>
      <c r="P193" s="170"/>
      <c r="Q193" s="170"/>
      <c r="R193" s="170"/>
      <c r="S193" s="21"/>
      <c r="T193" s="212"/>
    </row>
    <row r="194" spans="1:20" s="17" customFormat="1" ht="15" customHeight="1" thickBot="1" x14ac:dyDescent="0.25">
      <c r="A194" s="62">
        <v>186</v>
      </c>
      <c r="B194" s="47"/>
      <c r="C194" s="174"/>
      <c r="D194" s="124"/>
      <c r="E194" s="120" t="s">
        <v>59</v>
      </c>
      <c r="F194" s="174"/>
      <c r="G194" s="125"/>
      <c r="H194" s="193">
        <f t="shared" ref="H194:M194" si="41">SUM(H187:H191,H193)</f>
        <v>200</v>
      </c>
      <c r="I194" s="193">
        <f t="shared" si="41"/>
        <v>3400</v>
      </c>
      <c r="J194" s="193">
        <f t="shared" si="41"/>
        <v>3250</v>
      </c>
      <c r="K194" s="193">
        <f t="shared" si="41"/>
        <v>3000</v>
      </c>
      <c r="L194" s="193">
        <f t="shared" si="41"/>
        <v>3250</v>
      </c>
      <c r="M194" s="193">
        <f t="shared" si="41"/>
        <v>0</v>
      </c>
      <c r="N194" s="170"/>
      <c r="O194" s="170"/>
      <c r="P194" s="170"/>
      <c r="Q194" s="170"/>
      <c r="R194" s="170"/>
      <c r="S194" s="21"/>
      <c r="T194" s="212"/>
    </row>
    <row r="195" spans="1:20" s="17" customFormat="1" ht="15" customHeight="1" thickBot="1" x14ac:dyDescent="0.25">
      <c r="A195" s="62">
        <v>187</v>
      </c>
      <c r="B195" s="47"/>
      <c r="C195" s="174"/>
      <c r="D195" s="176"/>
      <c r="E195" s="174"/>
      <c r="F195" s="125"/>
      <c r="G195" s="125"/>
      <c r="H195" s="138"/>
      <c r="I195" s="138"/>
      <c r="J195" s="138"/>
      <c r="K195" s="138"/>
      <c r="L195" s="138"/>
      <c r="M195" s="138"/>
      <c r="N195" s="170"/>
      <c r="O195" s="170"/>
      <c r="P195" s="170"/>
      <c r="Q195" s="170"/>
      <c r="R195" s="170"/>
      <c r="S195" s="21"/>
      <c r="T195" s="212"/>
    </row>
    <row r="196" spans="1:20" s="17" customFormat="1" ht="15" customHeight="1" thickBot="1" x14ac:dyDescent="0.25">
      <c r="A196" s="62">
        <v>188</v>
      </c>
      <c r="B196" s="47"/>
      <c r="C196" s="174"/>
      <c r="D196" s="124"/>
      <c r="E196" s="120" t="s">
        <v>578</v>
      </c>
      <c r="F196" s="125"/>
      <c r="G196" s="125"/>
      <c r="H196" s="193">
        <f t="shared" ref="H196:M196" si="42">H194+H184</f>
        <v>941.61200000000008</v>
      </c>
      <c r="I196" s="193">
        <f t="shared" si="42"/>
        <v>5887</v>
      </c>
      <c r="J196" s="193">
        <f t="shared" si="42"/>
        <v>3955</v>
      </c>
      <c r="K196" s="193">
        <f t="shared" si="42"/>
        <v>3380</v>
      </c>
      <c r="L196" s="193">
        <f t="shared" si="42"/>
        <v>3605</v>
      </c>
      <c r="M196" s="193">
        <f t="shared" si="42"/>
        <v>450</v>
      </c>
      <c r="N196" s="170"/>
      <c r="O196" s="170"/>
      <c r="P196" s="170"/>
      <c r="Q196" s="170"/>
      <c r="R196" s="170"/>
      <c r="S196" s="21"/>
      <c r="T196" s="212" t="s">
        <v>550</v>
      </c>
    </row>
    <row r="197" spans="1:20" s="11" customFormat="1" x14ac:dyDescent="0.2">
      <c r="A197" s="23"/>
      <c r="B197" s="56"/>
      <c r="C197" s="24"/>
      <c r="D197" s="24"/>
      <c r="E197" s="24"/>
      <c r="F197" s="24"/>
      <c r="G197" s="24"/>
      <c r="H197" s="24"/>
      <c r="I197" s="24"/>
      <c r="J197" s="24"/>
      <c r="K197" s="24"/>
      <c r="L197" s="24"/>
      <c r="M197" s="24"/>
      <c r="N197" s="24"/>
      <c r="O197" s="24"/>
      <c r="P197" s="24"/>
      <c r="Q197" s="24"/>
      <c r="R197" s="24"/>
      <c r="S197" s="25"/>
      <c r="T197" s="212"/>
    </row>
  </sheetData>
  <sheetProtection sheet="1" objects="1" formatRows="0" insertRows="0"/>
  <customSheetViews>
    <customSheetView guid="{21F2E024-704F-4E93-AC63-213755ECFFE0}" scale="40" showPageBreaks="1" showGridLines="0" printArea="1" view="pageBreakPreview" topLeftCell="A49">
      <selection activeCell="V40" sqref="V40"/>
      <rowBreaks count="1" manualBreakCount="1">
        <brk id="61" max="19" man="1"/>
      </rowBreaks>
      <pageMargins left="0.70866141732283472" right="0.70866141732283472" top="0.74803149606299213" bottom="0.74803149606299213" header="0.31496062992125984" footer="0.31496062992125984"/>
      <pageSetup paperSize="9" scale="39"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9">
    <mergeCell ref="P2:R2"/>
    <mergeCell ref="P3:R3"/>
    <mergeCell ref="C75:D75"/>
    <mergeCell ref="C76:D76"/>
    <mergeCell ref="H66:H67"/>
    <mergeCell ref="A5:R5"/>
    <mergeCell ref="C74:D74"/>
    <mergeCell ref="C70:D70"/>
    <mergeCell ref="C73:D73"/>
  </mergeCells>
  <dataValidations xWindow="887" yWindow="681" count="3">
    <dataValidation type="custom" allowBlank="1" showInputMessage="1" showErrorMessage="1" error="Decimal values larger than or equal to 0 and the text &quot;N/A&quot; are accepted" prompt="Please enter a number larger than or equal to 0. _x000a_Enter &quot;N/A&quot; if this does not apply." sqref="T47:T49">
      <formula1>OR(AND(ISNUMBER(T47),T47&gt;=0),AND(ISTEXT(T47),T47="N/A"))</formula1>
    </dataValidation>
    <dataValidation type="custom" allowBlank="1" showInputMessage="1" showErrorMessage="1" error="Decimal values larger than or equal to 0 and the text &quot;N/A&quot; are accepted" prompt="Please enter a number larger than or equal to 0. _x000a_Enter &quot;N/A&quot; if this does not apply" sqref="H47:R49">
      <formula1>OR(AND(ISNUMBER(H47),H47&gt;=0),AND(ISTEXT(H47),H47="N/A"))</formula1>
    </dataValidation>
    <dataValidation allowBlank="1" showInputMessage="1" showErrorMessage="1" prompt="Please enter text" sqref="F111:F115 F187:F191 F126:F130 F141:F145 F155:F165 F177:F181 F70:F76"/>
  </dataValidations>
  <pageMargins left="0.70866141732283472" right="0.70866141732283472" top="0.74803149606299213" bottom="0.74803149606299213" header="0.31496062992125984" footer="0.31496062992125984"/>
  <pageSetup paperSize="9" scale="45" fitToHeight="4" orientation="landscape" cellComments="asDisplayed" r:id="rId2"/>
  <headerFooter>
    <oddHeader>&amp;CCommerce Commission Information Disclosure Template</oddHeader>
    <oddFooter>&amp;L&amp;F&amp;C&amp;P&amp;R&amp;A</oddFooter>
  </headerFooter>
  <rowBreaks count="3" manualBreakCount="3">
    <brk id="49" max="18" man="1"/>
    <brk id="92" max="18" man="1"/>
    <brk id="136"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T51"/>
  <sheetViews>
    <sheetView showGridLines="0" zoomScale="90" zoomScaleNormal="90" zoomScaleSheetLayoutView="100" workbookViewId="0">
      <selection activeCell="L39" sqref="L39"/>
    </sheetView>
  </sheetViews>
  <sheetFormatPr defaultRowHeight="12.75" x14ac:dyDescent="0.2"/>
  <cols>
    <col min="1" max="1" width="4.140625" style="17" customWidth="1"/>
    <col min="2" max="2" width="3.5703125" style="53" customWidth="1"/>
    <col min="3" max="3" width="6.140625" style="17" customWidth="1"/>
    <col min="4" max="4" width="2.28515625" style="17" customWidth="1"/>
    <col min="5" max="5" width="52.42578125" style="17" customWidth="1"/>
    <col min="6" max="6" width="3" style="15" customWidth="1"/>
    <col min="7" max="7" width="3.28515625" style="53" customWidth="1"/>
    <col min="8" max="8" width="3.28515625" style="15" customWidth="1"/>
    <col min="9" max="19" width="16.140625" style="17" customWidth="1"/>
    <col min="20" max="20" width="2.28515625" style="17" customWidth="1"/>
    <col min="21" max="16384" width="9.140625" style="17"/>
  </cols>
  <sheetData>
    <row r="1" spans="1:20" customFormat="1" ht="15" customHeight="1" x14ac:dyDescent="0.2">
      <c r="A1" s="31"/>
      <c r="B1" s="32"/>
      <c r="C1" s="32"/>
      <c r="D1" s="32"/>
      <c r="E1" s="32"/>
      <c r="F1" s="32"/>
      <c r="G1" s="32"/>
      <c r="H1" s="32"/>
      <c r="I1" s="32"/>
      <c r="J1" s="32"/>
      <c r="K1" s="32"/>
      <c r="L1" s="32"/>
      <c r="M1" s="32"/>
      <c r="N1" s="32"/>
      <c r="O1" s="32"/>
      <c r="P1" s="32"/>
      <c r="Q1" s="32"/>
      <c r="R1" s="32"/>
      <c r="S1" s="32"/>
      <c r="T1" s="33"/>
    </row>
    <row r="2" spans="1:20" customFormat="1" ht="18" customHeight="1" x14ac:dyDescent="0.3">
      <c r="A2" s="34"/>
      <c r="B2" s="54"/>
      <c r="C2" s="50"/>
      <c r="D2" s="50"/>
      <c r="E2" s="50"/>
      <c r="F2" s="50"/>
      <c r="G2" s="54"/>
      <c r="H2" s="50"/>
      <c r="I2" s="50"/>
      <c r="J2" s="50"/>
      <c r="K2" s="50"/>
      <c r="L2" s="50"/>
      <c r="M2" s="50"/>
      <c r="N2" s="50"/>
      <c r="O2" s="29"/>
      <c r="P2" s="45" t="s">
        <v>7</v>
      </c>
      <c r="Q2" s="310" t="str">
        <f>IF(NOT(ISBLANK(CoverSheet!$C$8)),CoverSheet!$C$8,"")</f>
        <v>Alpine Energy Limited</v>
      </c>
      <c r="R2" s="310"/>
      <c r="S2" s="310"/>
      <c r="T2" s="26"/>
    </row>
    <row r="3" spans="1:20" customFormat="1" ht="18" customHeight="1" x14ac:dyDescent="0.3">
      <c r="A3" s="34"/>
      <c r="B3" s="54"/>
      <c r="C3" s="50"/>
      <c r="D3" s="50"/>
      <c r="E3" s="50"/>
      <c r="F3" s="50"/>
      <c r="G3" s="54"/>
      <c r="H3" s="50"/>
      <c r="I3" s="50"/>
      <c r="J3" s="50"/>
      <c r="K3" s="50"/>
      <c r="L3" s="50"/>
      <c r="M3" s="50"/>
      <c r="N3" s="50"/>
      <c r="O3" s="29"/>
      <c r="P3" s="45" t="s">
        <v>238</v>
      </c>
      <c r="Q3" s="311" t="str">
        <f>IF(ISNUMBER(CoverSheet!$C$12),TEXT(CoverSheet!$C$12,"_([$-1409]d mmmm yyyy;_(@")&amp;" –"&amp;TEXT(DATE(YEAR(CoverSheet!$C$12)+10,MONTH(CoverSheet!$C$12),DAY(CoverSheet!$C$12)-1),"_([$-1409]d mmmm yyyy;_(@"),"")</f>
        <v xml:space="preserve"> 1 April 2015 – 31 March 2025</v>
      </c>
      <c r="R3" s="311"/>
      <c r="S3" s="311"/>
      <c r="T3" s="26"/>
    </row>
    <row r="4" spans="1:20" customFormat="1" ht="21" x14ac:dyDescent="0.35">
      <c r="A4" s="90" t="s">
        <v>427</v>
      </c>
      <c r="B4" s="55"/>
      <c r="C4" s="50"/>
      <c r="D4" s="50"/>
      <c r="E4" s="50"/>
      <c r="F4" s="50"/>
      <c r="G4" s="54"/>
      <c r="H4" s="50"/>
      <c r="I4" s="50"/>
      <c r="J4" s="50"/>
      <c r="K4" s="50"/>
      <c r="L4" s="50"/>
      <c r="M4" s="50"/>
      <c r="N4" s="50"/>
      <c r="O4" s="50"/>
      <c r="P4" s="51"/>
      <c r="Q4" s="50"/>
      <c r="R4" s="50"/>
      <c r="S4" s="50"/>
      <c r="T4" s="26"/>
    </row>
    <row r="5" spans="1:20" s="131" customFormat="1" ht="46.5" customHeight="1" x14ac:dyDescent="0.2">
      <c r="A5" s="307" t="s">
        <v>484</v>
      </c>
      <c r="B5" s="308"/>
      <c r="C5" s="308"/>
      <c r="D5" s="308"/>
      <c r="E5" s="308"/>
      <c r="F5" s="308"/>
      <c r="G5" s="308"/>
      <c r="H5" s="308"/>
      <c r="I5" s="308"/>
      <c r="J5" s="308"/>
      <c r="K5" s="308"/>
      <c r="L5" s="308"/>
      <c r="M5" s="308"/>
      <c r="N5" s="308"/>
      <c r="O5" s="308"/>
      <c r="P5" s="308"/>
      <c r="Q5" s="308"/>
      <c r="R5" s="308"/>
      <c r="S5" s="308"/>
      <c r="T5" s="130"/>
    </row>
    <row r="6" spans="1:20" customFormat="1" ht="15" customHeight="1" x14ac:dyDescent="0.2">
      <c r="A6" s="39" t="s">
        <v>535</v>
      </c>
      <c r="B6" s="58"/>
      <c r="C6" s="51"/>
      <c r="D6" s="50"/>
      <c r="E6" s="50"/>
      <c r="F6" s="50"/>
      <c r="G6" s="54"/>
      <c r="H6" s="50"/>
      <c r="I6" s="50"/>
      <c r="J6" s="50"/>
      <c r="K6" s="50"/>
      <c r="L6" s="50"/>
      <c r="M6" s="50"/>
      <c r="N6" s="50"/>
      <c r="O6" s="50"/>
      <c r="P6" s="50"/>
      <c r="Q6" s="50"/>
      <c r="R6" s="50"/>
      <c r="S6" s="50"/>
      <c r="T6" s="26"/>
    </row>
    <row r="7" spans="1:20" customFormat="1" ht="15" customHeight="1" x14ac:dyDescent="0.2">
      <c r="A7" s="44">
        <v>7</v>
      </c>
      <c r="B7" s="141"/>
      <c r="C7" s="121"/>
      <c r="D7" s="125"/>
      <c r="E7" s="125"/>
      <c r="F7" s="125"/>
      <c r="G7" s="125"/>
      <c r="H7" s="145"/>
      <c r="I7" s="145" t="s">
        <v>239</v>
      </c>
      <c r="J7" s="145" t="s">
        <v>454</v>
      </c>
      <c r="K7" s="145" t="s">
        <v>455</v>
      </c>
      <c r="L7" s="145" t="s">
        <v>456</v>
      </c>
      <c r="M7" s="145" t="s">
        <v>457</v>
      </c>
      <c r="N7" s="145" t="s">
        <v>458</v>
      </c>
      <c r="O7" s="145" t="s">
        <v>460</v>
      </c>
      <c r="P7" s="145" t="s">
        <v>461</v>
      </c>
      <c r="Q7" s="145" t="s">
        <v>462</v>
      </c>
      <c r="R7" s="145" t="s">
        <v>463</v>
      </c>
      <c r="S7" s="145" t="s">
        <v>464</v>
      </c>
      <c r="T7" s="157"/>
    </row>
    <row r="8" spans="1:20" customFormat="1" ht="15" customHeight="1" x14ac:dyDescent="0.2">
      <c r="A8" s="44">
        <v>8</v>
      </c>
      <c r="B8" s="141"/>
      <c r="C8" s="143"/>
      <c r="D8" s="125"/>
      <c r="E8" s="125"/>
      <c r="F8" s="125"/>
      <c r="G8" s="125"/>
      <c r="H8" s="223" t="str">
        <f>IF(ISNUMBER(CoverSheet!$C$12),"for year ended","")</f>
        <v>for year ended</v>
      </c>
      <c r="I8" s="146">
        <f>IF(ISNUMBER(CoverSheet!$C$12),DATE(YEAR(CoverSheet!$C$12),MONTH(CoverSheet!$C$12),DAY(CoverSheet!$C$12))-1,"")</f>
        <v>42094</v>
      </c>
      <c r="J8" s="146">
        <f>IF(ISNUMBER(CoverSheet!$C$12),DATE(YEAR(CoverSheet!$C$12)+1,MONTH(CoverSheet!$C$12),DAY(CoverSheet!$C$12))-1,"")</f>
        <v>42460</v>
      </c>
      <c r="K8" s="146">
        <f>IF(ISNUMBER(CoverSheet!$C$12),DATE(YEAR(CoverSheet!$C$12)+2,MONTH(CoverSheet!$C$12),DAY(CoverSheet!$C$12))-1,"")</f>
        <v>42825</v>
      </c>
      <c r="L8" s="146">
        <f>IF(ISNUMBER(CoverSheet!$C$12),DATE(YEAR(CoverSheet!$C$12)+3,MONTH(CoverSheet!$C$12),DAY(CoverSheet!$C$12))-1,"")</f>
        <v>43190</v>
      </c>
      <c r="M8" s="146">
        <f>IF(ISNUMBER(CoverSheet!$C$12),DATE(YEAR(CoverSheet!$C$12)+4,MONTH(CoverSheet!$C$12),DAY(CoverSheet!$C$12))-1,"")</f>
        <v>43555</v>
      </c>
      <c r="N8" s="146">
        <f>IF(ISNUMBER(CoverSheet!$C$12),DATE(YEAR(CoverSheet!$C$12)+5,MONTH(CoverSheet!$C$12),DAY(CoverSheet!$C$12))-1,"")</f>
        <v>43921</v>
      </c>
      <c r="O8" s="146">
        <f>IF(ISNUMBER(CoverSheet!$C$12),DATE(YEAR(CoverSheet!$C$12)+6,MONTH(CoverSheet!$C$12),DAY(CoverSheet!$C$12))-1,"")</f>
        <v>44286</v>
      </c>
      <c r="P8" s="146">
        <f>IF(ISNUMBER(CoverSheet!$C$12),DATE(YEAR(CoverSheet!$C$12)+7,MONTH(CoverSheet!$C$12),DAY(CoverSheet!$C$12))-1,"")</f>
        <v>44651</v>
      </c>
      <c r="Q8" s="146">
        <f>IF(ISNUMBER(CoverSheet!$C$12),DATE(YEAR(CoverSheet!$C$12)+8,MONTH(CoverSheet!$C$12),DAY(CoverSheet!$C$12))-1,"")</f>
        <v>45016</v>
      </c>
      <c r="R8" s="146">
        <f>IF(ISNUMBER(CoverSheet!$C$12),DATE(YEAR(CoverSheet!$C$12)+9,MONTH(CoverSheet!$C$12),DAY(CoverSheet!$C$12))-1,"")</f>
        <v>45382</v>
      </c>
      <c r="S8" s="146">
        <f>IF(ISNUMBER(CoverSheet!$C$12),DATE(YEAR(CoverSheet!$C$12)+10,MONTH(CoverSheet!$C$12),DAY(CoverSheet!$C$12))-1,"")</f>
        <v>45747</v>
      </c>
      <c r="T8" s="157"/>
    </row>
    <row r="9" spans="1:20" s="65" customFormat="1" ht="30" customHeight="1" x14ac:dyDescent="0.25">
      <c r="A9" s="62">
        <v>9</v>
      </c>
      <c r="B9" s="141"/>
      <c r="C9" s="115" t="s">
        <v>507</v>
      </c>
      <c r="D9" s="143"/>
      <c r="E9" s="125"/>
      <c r="F9" s="125"/>
      <c r="G9" s="125"/>
      <c r="H9" s="66"/>
      <c r="I9" s="63" t="s">
        <v>506</v>
      </c>
      <c r="J9" s="146"/>
      <c r="K9" s="146"/>
      <c r="L9" s="146"/>
      <c r="M9" s="146"/>
      <c r="N9" s="146"/>
      <c r="O9" s="146"/>
      <c r="P9" s="146"/>
      <c r="Q9" s="146"/>
      <c r="R9" s="146"/>
      <c r="S9" s="66"/>
      <c r="T9" s="157"/>
    </row>
    <row r="10" spans="1:20" customFormat="1" ht="15" customHeight="1" x14ac:dyDescent="0.2">
      <c r="A10" s="62">
        <v>10</v>
      </c>
      <c r="B10" s="141"/>
      <c r="C10" s="119"/>
      <c r="D10" s="119"/>
      <c r="E10" s="122" t="s">
        <v>62</v>
      </c>
      <c r="F10" s="122"/>
      <c r="G10" s="122"/>
      <c r="H10" s="125"/>
      <c r="I10" s="192">
        <v>1895.1252673461536</v>
      </c>
      <c r="J10" s="192">
        <v>1449.737317622021</v>
      </c>
      <c r="K10" s="192">
        <v>1449.737317622021</v>
      </c>
      <c r="L10" s="192">
        <v>1449.737317622021</v>
      </c>
      <c r="M10" s="192">
        <v>1449.737317622021</v>
      </c>
      <c r="N10" s="192">
        <v>1449.737317622021</v>
      </c>
      <c r="O10" s="192">
        <v>1449.737317622021</v>
      </c>
      <c r="P10" s="192">
        <v>1449.737317622021</v>
      </c>
      <c r="Q10" s="192">
        <v>1449.737317622021</v>
      </c>
      <c r="R10" s="192">
        <v>1478.7320639744614</v>
      </c>
      <c r="S10" s="192">
        <v>1508.3067052539509</v>
      </c>
      <c r="T10" s="157"/>
    </row>
    <row r="11" spans="1:20" customFormat="1" ht="15" customHeight="1" x14ac:dyDescent="0.2">
      <c r="A11" s="62">
        <v>11</v>
      </c>
      <c r="B11" s="141"/>
      <c r="C11" s="119"/>
      <c r="D11" s="119"/>
      <c r="E11" s="122" t="s">
        <v>61</v>
      </c>
      <c r="F11" s="122"/>
      <c r="G11" s="122"/>
      <c r="H11" s="125"/>
      <c r="I11" s="192">
        <v>94.451734124007828</v>
      </c>
      <c r="J11" s="192">
        <v>500</v>
      </c>
      <c r="K11" s="192">
        <v>500</v>
      </c>
      <c r="L11" s="192">
        <v>500</v>
      </c>
      <c r="M11" s="192">
        <v>500</v>
      </c>
      <c r="N11" s="192">
        <v>500</v>
      </c>
      <c r="O11" s="192">
        <v>500</v>
      </c>
      <c r="P11" s="192">
        <v>500</v>
      </c>
      <c r="Q11" s="192">
        <v>500</v>
      </c>
      <c r="R11" s="192">
        <v>509.99999999999994</v>
      </c>
      <c r="S11" s="192">
        <v>520.19999999999993</v>
      </c>
      <c r="T11" s="157"/>
    </row>
    <row r="12" spans="1:20" customFormat="1" ht="15" customHeight="1" x14ac:dyDescent="0.2">
      <c r="A12" s="62">
        <v>12</v>
      </c>
      <c r="B12" s="141"/>
      <c r="C12" s="119"/>
      <c r="D12" s="119"/>
      <c r="E12" s="122" t="s">
        <v>84</v>
      </c>
      <c r="F12" s="122"/>
      <c r="G12" s="122"/>
      <c r="H12" s="125"/>
      <c r="I12" s="192">
        <v>2763.5583675820335</v>
      </c>
      <c r="J12" s="192">
        <v>2800.6140027196043</v>
      </c>
      <c r="K12" s="192">
        <v>2800.6140027196043</v>
      </c>
      <c r="L12" s="192">
        <v>2800.6140027196043</v>
      </c>
      <c r="M12" s="192">
        <v>2800.6140027196043</v>
      </c>
      <c r="N12" s="192">
        <v>2800.6140027196043</v>
      </c>
      <c r="O12" s="192">
        <v>2800.6140027196043</v>
      </c>
      <c r="P12" s="192">
        <v>2800.6140027196043</v>
      </c>
      <c r="Q12" s="192">
        <v>2800.6140027196043</v>
      </c>
      <c r="R12" s="192">
        <v>2856.626282773997</v>
      </c>
      <c r="S12" s="192">
        <v>2913.7588084294775</v>
      </c>
      <c r="T12" s="157"/>
    </row>
    <row r="13" spans="1:20" customFormat="1" ht="15" customHeight="1" thickBot="1" x14ac:dyDescent="0.25">
      <c r="A13" s="62">
        <v>13</v>
      </c>
      <c r="B13" s="141"/>
      <c r="C13" s="119"/>
      <c r="D13" s="119"/>
      <c r="E13" s="122" t="s">
        <v>80</v>
      </c>
      <c r="F13" s="122"/>
      <c r="G13" s="122"/>
      <c r="H13" s="125"/>
      <c r="I13" s="192">
        <v>594.86463094780447</v>
      </c>
      <c r="J13" s="192">
        <v>597.64867965837391</v>
      </c>
      <c r="K13" s="192">
        <v>597.64867965837391</v>
      </c>
      <c r="L13" s="192">
        <v>597.64867965837391</v>
      </c>
      <c r="M13" s="192">
        <v>597.64867965837391</v>
      </c>
      <c r="N13" s="192">
        <v>597.64867965837391</v>
      </c>
      <c r="O13" s="192">
        <v>597.64867965837391</v>
      </c>
      <c r="P13" s="192">
        <v>597.64867965837391</v>
      </c>
      <c r="Q13" s="192">
        <v>597.64867965837391</v>
      </c>
      <c r="R13" s="192">
        <v>609.60165325154151</v>
      </c>
      <c r="S13" s="192">
        <v>621.79368631657235</v>
      </c>
      <c r="T13" s="157"/>
    </row>
    <row r="14" spans="1:20" s="78" customFormat="1" ht="15" customHeight="1" thickBot="1" x14ac:dyDescent="0.25">
      <c r="A14" s="62">
        <v>14</v>
      </c>
      <c r="B14" s="141"/>
      <c r="C14" s="119"/>
      <c r="D14" s="64" t="s">
        <v>510</v>
      </c>
      <c r="E14" s="64"/>
      <c r="F14" s="122"/>
      <c r="G14" s="122"/>
      <c r="H14" s="125"/>
      <c r="I14" s="199">
        <f>SUM(I10:I13)</f>
        <v>5347.9999999999991</v>
      </c>
      <c r="J14" s="199">
        <f t="shared" ref="J14:S14" si="0">SUM(J10:J13)</f>
        <v>5347.9999999999991</v>
      </c>
      <c r="K14" s="199">
        <f t="shared" si="0"/>
        <v>5347.9999999999991</v>
      </c>
      <c r="L14" s="199">
        <f t="shared" si="0"/>
        <v>5347.9999999999991</v>
      </c>
      <c r="M14" s="199">
        <f t="shared" si="0"/>
        <v>5347.9999999999991</v>
      </c>
      <c r="N14" s="199">
        <f t="shared" si="0"/>
        <v>5347.9999999999991</v>
      </c>
      <c r="O14" s="199">
        <f t="shared" si="0"/>
        <v>5347.9999999999991</v>
      </c>
      <c r="P14" s="199">
        <f t="shared" si="0"/>
        <v>5347.9999999999991</v>
      </c>
      <c r="Q14" s="199">
        <f t="shared" si="0"/>
        <v>5347.9999999999991</v>
      </c>
      <c r="R14" s="199">
        <f t="shared" si="0"/>
        <v>5454.96</v>
      </c>
      <c r="S14" s="199">
        <f t="shared" si="0"/>
        <v>5564.0592000000006</v>
      </c>
      <c r="T14" s="157"/>
    </row>
    <row r="15" spans="1:20" customFormat="1" ht="15" customHeight="1" x14ac:dyDescent="0.2">
      <c r="A15" s="62">
        <v>15</v>
      </c>
      <c r="B15" s="141"/>
      <c r="C15" s="119"/>
      <c r="D15" s="119"/>
      <c r="E15" s="122" t="s">
        <v>250</v>
      </c>
      <c r="F15" s="122"/>
      <c r="G15" s="122"/>
      <c r="H15" s="125"/>
      <c r="I15" s="192">
        <v>3872</v>
      </c>
      <c r="J15" s="192">
        <v>2868</v>
      </c>
      <c r="K15" s="192">
        <v>3191</v>
      </c>
      <c r="L15" s="192">
        <v>3260</v>
      </c>
      <c r="M15" s="192">
        <v>3333</v>
      </c>
      <c r="N15" s="192">
        <v>3409</v>
      </c>
      <c r="O15" s="192">
        <v>3473</v>
      </c>
      <c r="P15" s="192">
        <v>3558</v>
      </c>
      <c r="Q15" s="192">
        <v>3645</v>
      </c>
      <c r="R15" s="192">
        <v>3735</v>
      </c>
      <c r="S15" s="192">
        <v>3827</v>
      </c>
      <c r="T15" s="157"/>
    </row>
    <row r="16" spans="1:20" customFormat="1" ht="15" customHeight="1" thickBot="1" x14ac:dyDescent="0.25">
      <c r="A16" s="62">
        <v>16</v>
      </c>
      <c r="B16" s="141"/>
      <c r="C16" s="119"/>
      <c r="D16" s="119"/>
      <c r="E16" s="122" t="s">
        <v>60</v>
      </c>
      <c r="F16" s="122"/>
      <c r="G16" s="122"/>
      <c r="H16" s="125"/>
      <c r="I16" s="192">
        <v>5207</v>
      </c>
      <c r="J16" s="192">
        <v>5493</v>
      </c>
      <c r="K16" s="192">
        <v>5923</v>
      </c>
      <c r="L16" s="192">
        <v>6007</v>
      </c>
      <c r="M16" s="192">
        <v>6124</v>
      </c>
      <c r="N16" s="192">
        <v>6211</v>
      </c>
      <c r="O16" s="192">
        <v>6304</v>
      </c>
      <c r="P16" s="192">
        <v>6416</v>
      </c>
      <c r="Q16" s="192">
        <v>6535</v>
      </c>
      <c r="R16" s="192">
        <v>6663</v>
      </c>
      <c r="S16" s="192">
        <v>6799</v>
      </c>
      <c r="T16" s="157"/>
    </row>
    <row r="17" spans="1:20" s="78" customFormat="1" ht="15" customHeight="1" thickBot="1" x14ac:dyDescent="0.25">
      <c r="A17" s="62">
        <v>17</v>
      </c>
      <c r="B17" s="141"/>
      <c r="C17" s="119"/>
      <c r="D17" s="64" t="s">
        <v>503</v>
      </c>
      <c r="E17" s="64"/>
      <c r="F17" s="122"/>
      <c r="G17" s="122"/>
      <c r="H17" s="125"/>
      <c r="I17" s="199">
        <f>SUM(I15:I16)</f>
        <v>9079</v>
      </c>
      <c r="J17" s="199">
        <f t="shared" ref="J17:S17" si="1">SUM(J15:J16)</f>
        <v>8361</v>
      </c>
      <c r="K17" s="199">
        <f t="shared" si="1"/>
        <v>9114</v>
      </c>
      <c r="L17" s="199">
        <f t="shared" si="1"/>
        <v>9267</v>
      </c>
      <c r="M17" s="199">
        <f t="shared" si="1"/>
        <v>9457</v>
      </c>
      <c r="N17" s="199">
        <f t="shared" si="1"/>
        <v>9620</v>
      </c>
      <c r="O17" s="199">
        <f t="shared" si="1"/>
        <v>9777</v>
      </c>
      <c r="P17" s="199">
        <f t="shared" si="1"/>
        <v>9974</v>
      </c>
      <c r="Q17" s="199">
        <f t="shared" si="1"/>
        <v>10180</v>
      </c>
      <c r="R17" s="199">
        <f t="shared" si="1"/>
        <v>10398</v>
      </c>
      <c r="S17" s="199">
        <f t="shared" si="1"/>
        <v>10626</v>
      </c>
      <c r="T17" s="157"/>
    </row>
    <row r="18" spans="1:20" customFormat="1" ht="15" customHeight="1" thickBot="1" x14ac:dyDescent="0.25">
      <c r="A18" s="62">
        <v>18</v>
      </c>
      <c r="B18" s="141"/>
      <c r="C18" s="119"/>
      <c r="D18" s="120" t="s">
        <v>83</v>
      </c>
      <c r="E18" s="120"/>
      <c r="F18" s="122"/>
      <c r="G18" s="122"/>
      <c r="H18" s="125"/>
      <c r="I18" s="199">
        <f>I14+I17</f>
        <v>14427</v>
      </c>
      <c r="J18" s="199">
        <f t="shared" ref="J18:S18" si="2">J14+J17</f>
        <v>13709</v>
      </c>
      <c r="K18" s="199">
        <f t="shared" si="2"/>
        <v>14462</v>
      </c>
      <c r="L18" s="199">
        <f t="shared" si="2"/>
        <v>14615</v>
      </c>
      <c r="M18" s="199">
        <f t="shared" si="2"/>
        <v>14805</v>
      </c>
      <c r="N18" s="199">
        <f t="shared" si="2"/>
        <v>14968</v>
      </c>
      <c r="O18" s="199">
        <f t="shared" si="2"/>
        <v>15125</v>
      </c>
      <c r="P18" s="199">
        <f t="shared" si="2"/>
        <v>15322</v>
      </c>
      <c r="Q18" s="199">
        <f t="shared" si="2"/>
        <v>15528</v>
      </c>
      <c r="R18" s="199">
        <f t="shared" si="2"/>
        <v>15852.96</v>
      </c>
      <c r="S18" s="199">
        <f t="shared" si="2"/>
        <v>16190.0592</v>
      </c>
      <c r="T18" s="157"/>
    </row>
    <row r="19" spans="1:20" s="75" customFormat="1" ht="43.5" customHeight="1" x14ac:dyDescent="0.2">
      <c r="A19" s="62">
        <v>19</v>
      </c>
      <c r="B19" s="141"/>
      <c r="C19" s="121"/>
      <c r="D19" s="125"/>
      <c r="E19" s="125"/>
      <c r="F19" s="125"/>
      <c r="G19" s="125"/>
      <c r="H19" s="145"/>
      <c r="I19" s="145" t="s">
        <v>239</v>
      </c>
      <c r="J19" s="145" t="s">
        <v>454</v>
      </c>
      <c r="K19" s="145" t="s">
        <v>455</v>
      </c>
      <c r="L19" s="145" t="s">
        <v>456</v>
      </c>
      <c r="M19" s="145" t="s">
        <v>457</v>
      </c>
      <c r="N19" s="145" t="s">
        <v>458</v>
      </c>
      <c r="O19" s="145" t="s">
        <v>460</v>
      </c>
      <c r="P19" s="145" t="s">
        <v>461</v>
      </c>
      <c r="Q19" s="145" t="s">
        <v>462</v>
      </c>
      <c r="R19" s="145" t="s">
        <v>463</v>
      </c>
      <c r="S19" s="145" t="s">
        <v>464</v>
      </c>
      <c r="T19" s="157"/>
    </row>
    <row r="20" spans="1:20" s="75" customFormat="1" ht="15" customHeight="1" x14ac:dyDescent="0.2">
      <c r="A20" s="62">
        <v>20</v>
      </c>
      <c r="B20" s="141"/>
      <c r="C20" s="143"/>
      <c r="D20" s="125"/>
      <c r="E20" s="125"/>
      <c r="F20" s="125"/>
      <c r="G20" s="125"/>
      <c r="H20" s="221" t="str">
        <f>IF(ISNUMBER(CoverSheet!$C$12),"for year ended","")</f>
        <v>for year ended</v>
      </c>
      <c r="I20" s="146">
        <f>IF(ISNUMBER(CoverSheet!$C$12),DATE(YEAR(CoverSheet!$C$12),MONTH(CoverSheet!$C$12),DAY(CoverSheet!$C$12))-1,"")</f>
        <v>42094</v>
      </c>
      <c r="J20" s="146">
        <f>IF(ISNUMBER(CoverSheet!$C$12),DATE(YEAR(CoverSheet!$C$12)+1,MONTH(CoverSheet!$C$12),DAY(CoverSheet!$C$12))-1,"")</f>
        <v>42460</v>
      </c>
      <c r="K20" s="146">
        <f>IF(ISNUMBER(CoverSheet!$C$12),DATE(YEAR(CoverSheet!$C$12)+2,MONTH(CoverSheet!$C$12),DAY(CoverSheet!$C$12))-1,"")</f>
        <v>42825</v>
      </c>
      <c r="L20" s="146">
        <f>IF(ISNUMBER(CoverSheet!$C$12),DATE(YEAR(CoverSheet!$C$12)+3,MONTH(CoverSheet!$C$12),DAY(CoverSheet!$C$12))-1,"")</f>
        <v>43190</v>
      </c>
      <c r="M20" s="146">
        <f>IF(ISNUMBER(CoverSheet!$C$12),DATE(YEAR(CoverSheet!$C$12)+4,MONTH(CoverSheet!$C$12),DAY(CoverSheet!$C$12))-1,"")</f>
        <v>43555</v>
      </c>
      <c r="N20" s="146">
        <f>IF(ISNUMBER(CoverSheet!$C$12),DATE(YEAR(CoverSheet!$C$12)+5,MONTH(CoverSheet!$C$12),DAY(CoverSheet!$C$12))-1,"")</f>
        <v>43921</v>
      </c>
      <c r="O20" s="146">
        <f>IF(ISNUMBER(CoverSheet!$C$12),DATE(YEAR(CoverSheet!$C$12)+6,MONTH(CoverSheet!$C$12),DAY(CoverSheet!$C$12))-1,"")</f>
        <v>44286</v>
      </c>
      <c r="P20" s="146">
        <f>IF(ISNUMBER(CoverSheet!$C$12),DATE(YEAR(CoverSheet!$C$12)+7,MONTH(CoverSheet!$C$12),DAY(CoverSheet!$C$12))-1,"")</f>
        <v>44651</v>
      </c>
      <c r="Q20" s="146">
        <f>IF(ISNUMBER(CoverSheet!$C$12),DATE(YEAR(CoverSheet!$C$12)+8,MONTH(CoverSheet!$C$12),DAY(CoverSheet!$C$12))-1,"")</f>
        <v>45016</v>
      </c>
      <c r="R20" s="146">
        <f>IF(ISNUMBER(CoverSheet!$C$12),DATE(YEAR(CoverSheet!$C$12)+9,MONTH(CoverSheet!$C$12),DAY(CoverSheet!$C$12))-1,"")</f>
        <v>45382</v>
      </c>
      <c r="S20" s="146">
        <f>IF(ISNUMBER(CoverSheet!$C$12),DATE(YEAR(CoverSheet!$C$12)+10,MONTH(CoverSheet!$C$12),DAY(CoverSheet!$C$12))-1,"")</f>
        <v>45747</v>
      </c>
      <c r="T20" s="157"/>
    </row>
    <row r="21" spans="1:20" customFormat="1" ht="30" customHeight="1" x14ac:dyDescent="0.2">
      <c r="A21" s="44">
        <v>21</v>
      </c>
      <c r="B21" s="141"/>
      <c r="C21" s="119"/>
      <c r="D21" s="119"/>
      <c r="E21" s="120"/>
      <c r="F21" s="125"/>
      <c r="G21" s="125"/>
      <c r="H21" s="125"/>
      <c r="I21" s="63" t="s">
        <v>473</v>
      </c>
      <c r="J21" s="125"/>
      <c r="K21" s="125"/>
      <c r="L21" s="125"/>
      <c r="M21" s="125"/>
      <c r="N21" s="125"/>
      <c r="O21" s="125"/>
      <c r="P21" s="125"/>
      <c r="Q21" s="125"/>
      <c r="R21" s="66"/>
      <c r="S21" s="66"/>
      <c r="T21" s="157"/>
    </row>
    <row r="22" spans="1:20" customFormat="1" ht="15" customHeight="1" x14ac:dyDescent="0.2">
      <c r="A22" s="44">
        <v>22</v>
      </c>
      <c r="B22" s="141"/>
      <c r="C22" s="119"/>
      <c r="D22" s="119"/>
      <c r="E22" s="121" t="s">
        <v>62</v>
      </c>
      <c r="F22" s="128"/>
      <c r="G22" s="128"/>
      <c r="H22" s="125"/>
      <c r="I22" s="192">
        <v>1895.1252673461536</v>
      </c>
      <c r="J22" s="192">
        <v>1421.3110957078636</v>
      </c>
      <c r="K22" s="192">
        <v>1390.7140237404528</v>
      </c>
      <c r="L22" s="192">
        <v>1366.1198536215531</v>
      </c>
      <c r="M22" s="192">
        <v>1339.3331898250519</v>
      </c>
      <c r="N22" s="192">
        <v>1313.071754730443</v>
      </c>
      <c r="O22" s="192">
        <v>1287.3252497357284</v>
      </c>
      <c r="P22" s="192">
        <v>1262.0835781722831</v>
      </c>
      <c r="Q22" s="192">
        <v>1237.3368413453754</v>
      </c>
      <c r="R22" s="192">
        <v>1237.3368413453754</v>
      </c>
      <c r="S22" s="192">
        <v>1237.3368413453757</v>
      </c>
      <c r="T22" s="157"/>
    </row>
    <row r="23" spans="1:20" customFormat="1" ht="15" customHeight="1" x14ac:dyDescent="0.2">
      <c r="A23" s="44">
        <v>23</v>
      </c>
      <c r="B23" s="141"/>
      <c r="C23" s="119"/>
      <c r="D23" s="119"/>
      <c r="E23" s="121" t="s">
        <v>61</v>
      </c>
      <c r="F23" s="128"/>
      <c r="G23" s="128"/>
      <c r="H23" s="125"/>
      <c r="I23" s="192">
        <v>94.451734124007828</v>
      </c>
      <c r="J23" s="192">
        <v>490.19607843137254</v>
      </c>
      <c r="K23" s="192">
        <v>479.6434522433405</v>
      </c>
      <c r="L23" s="192">
        <v>471.16116727352227</v>
      </c>
      <c r="M23" s="192">
        <v>461.92271301325712</v>
      </c>
      <c r="N23" s="192">
        <v>452.86540491495794</v>
      </c>
      <c r="O23" s="192">
        <v>443.98569109309602</v>
      </c>
      <c r="P23" s="192">
        <v>435.28008930695694</v>
      </c>
      <c r="Q23" s="192">
        <v>426.74518559505583</v>
      </c>
      <c r="R23" s="192">
        <v>426.74518559505577</v>
      </c>
      <c r="S23" s="192">
        <v>426.74518559505572</v>
      </c>
      <c r="T23" s="157"/>
    </row>
    <row r="24" spans="1:20" customFormat="1" ht="15" customHeight="1" x14ac:dyDescent="0.2">
      <c r="A24" s="44">
        <v>24</v>
      </c>
      <c r="B24" s="141"/>
      <c r="C24" s="119"/>
      <c r="D24" s="119"/>
      <c r="E24" s="121" t="s">
        <v>84</v>
      </c>
      <c r="F24" s="128"/>
      <c r="G24" s="128"/>
      <c r="H24" s="125"/>
      <c r="I24" s="192">
        <v>2763.5583675820335</v>
      </c>
      <c r="J24" s="192">
        <v>2745.7000026662786</v>
      </c>
      <c r="K24" s="192">
        <v>2686.5923373309424</v>
      </c>
      <c r="L24" s="192">
        <v>2639.0811252078806</v>
      </c>
      <c r="M24" s="192">
        <v>2587.3344364783143</v>
      </c>
      <c r="N24" s="192">
        <v>2536.6023887042293</v>
      </c>
      <c r="O24" s="192">
        <v>2486.8650869649309</v>
      </c>
      <c r="P24" s="192">
        <v>2438.1030264362071</v>
      </c>
      <c r="Q24" s="192">
        <v>2390.2970847413794</v>
      </c>
      <c r="R24" s="192">
        <v>2390.2970847413799</v>
      </c>
      <c r="S24" s="192">
        <v>2390.2970847413803</v>
      </c>
      <c r="T24" s="157"/>
    </row>
    <row r="25" spans="1:20" customFormat="1" ht="15" customHeight="1" thickBot="1" x14ac:dyDescent="0.25">
      <c r="A25" s="44">
        <v>25</v>
      </c>
      <c r="B25" s="141"/>
      <c r="C25" s="119"/>
      <c r="D25" s="119"/>
      <c r="E25" s="121" t="s">
        <v>80</v>
      </c>
      <c r="F25" s="128"/>
      <c r="G25" s="128"/>
      <c r="H25" s="125"/>
      <c r="I25" s="192">
        <v>594.86463094780447</v>
      </c>
      <c r="J25" s="192">
        <v>585.93007809644496</v>
      </c>
      <c r="K25" s="192">
        <v>573.31655188003356</v>
      </c>
      <c r="L25" s="192">
        <v>563.17769905463763</v>
      </c>
      <c r="M25" s="192">
        <v>552.13499907317419</v>
      </c>
      <c r="N25" s="192">
        <v>541.30882262075897</v>
      </c>
      <c r="O25" s="192">
        <v>530.69492413799901</v>
      </c>
      <c r="P25" s="192">
        <v>520.28914131176384</v>
      </c>
      <c r="Q25" s="192">
        <v>510.08739344290564</v>
      </c>
      <c r="R25" s="192">
        <v>510.08739344290575</v>
      </c>
      <c r="S25" s="192">
        <v>510.08739344290575</v>
      </c>
      <c r="T25" s="157"/>
    </row>
    <row r="26" spans="1:20" s="78" customFormat="1" ht="15" customHeight="1" thickBot="1" x14ac:dyDescent="0.25">
      <c r="A26" s="62">
        <v>26</v>
      </c>
      <c r="B26" s="141"/>
      <c r="C26" s="119"/>
      <c r="D26" s="64" t="s">
        <v>510</v>
      </c>
      <c r="E26" s="64"/>
      <c r="F26" s="122"/>
      <c r="G26" s="122"/>
      <c r="H26" s="125"/>
      <c r="I26" s="199">
        <f t="shared" ref="I26:S26" si="3">SUM(I22:I25)</f>
        <v>5347.9999999999991</v>
      </c>
      <c r="J26" s="199">
        <f t="shared" si="3"/>
        <v>5243.1372549019597</v>
      </c>
      <c r="K26" s="199">
        <f t="shared" si="3"/>
        <v>5130.2663651947687</v>
      </c>
      <c r="L26" s="199">
        <f t="shared" si="3"/>
        <v>5039.5398451575938</v>
      </c>
      <c r="M26" s="199">
        <f t="shared" si="3"/>
        <v>4940.7253383897978</v>
      </c>
      <c r="N26" s="199">
        <f t="shared" si="3"/>
        <v>4843.8483709703896</v>
      </c>
      <c r="O26" s="199">
        <f t="shared" si="3"/>
        <v>4748.8709519317545</v>
      </c>
      <c r="P26" s="199">
        <f t="shared" si="3"/>
        <v>4655.7558352272108</v>
      </c>
      <c r="Q26" s="199">
        <f t="shared" si="3"/>
        <v>4564.4665051247166</v>
      </c>
      <c r="R26" s="199">
        <f t="shared" si="3"/>
        <v>4564.4665051247166</v>
      </c>
      <c r="S26" s="199">
        <f t="shared" si="3"/>
        <v>4564.4665051247175</v>
      </c>
      <c r="T26" s="157"/>
    </row>
    <row r="27" spans="1:20" customFormat="1" ht="15" customHeight="1" x14ac:dyDescent="0.2">
      <c r="A27" s="44">
        <v>27</v>
      </c>
      <c r="B27" s="141"/>
      <c r="C27" s="119"/>
      <c r="D27" s="119"/>
      <c r="E27" s="121" t="s">
        <v>250</v>
      </c>
      <c r="F27" s="128"/>
      <c r="G27" s="128"/>
      <c r="H27" s="125"/>
      <c r="I27" s="192">
        <v>3872</v>
      </c>
      <c r="J27" s="192">
        <v>2799</v>
      </c>
      <c r="K27" s="192">
        <v>3036</v>
      </c>
      <c r="L27" s="192">
        <v>3026</v>
      </c>
      <c r="M27" s="192">
        <v>3017</v>
      </c>
      <c r="N27" s="192">
        <v>3010</v>
      </c>
      <c r="O27" s="192">
        <v>2990</v>
      </c>
      <c r="P27" s="192">
        <v>2987</v>
      </c>
      <c r="Q27" s="192">
        <v>2985</v>
      </c>
      <c r="R27" s="192">
        <v>2983</v>
      </c>
      <c r="S27" s="192">
        <v>2980</v>
      </c>
      <c r="T27" s="157"/>
    </row>
    <row r="28" spans="1:20" customFormat="1" ht="15" customHeight="1" thickBot="1" x14ac:dyDescent="0.25">
      <c r="A28" s="44">
        <v>28</v>
      </c>
      <c r="B28" s="141"/>
      <c r="C28" s="119"/>
      <c r="D28" s="119"/>
      <c r="E28" s="121" t="s">
        <v>60</v>
      </c>
      <c r="F28" s="128"/>
      <c r="G28" s="128"/>
      <c r="H28" s="125"/>
      <c r="I28" s="192">
        <v>5207</v>
      </c>
      <c r="J28" s="192">
        <v>5366</v>
      </c>
      <c r="K28" s="192">
        <v>5452</v>
      </c>
      <c r="L28" s="192">
        <v>5603</v>
      </c>
      <c r="M28" s="192">
        <v>5584</v>
      </c>
      <c r="N28" s="192">
        <v>5535</v>
      </c>
      <c r="O28" s="192">
        <v>5491</v>
      </c>
      <c r="P28" s="192">
        <v>5462</v>
      </c>
      <c r="Q28" s="192">
        <v>5437</v>
      </c>
      <c r="R28" s="192">
        <v>5417</v>
      </c>
      <c r="S28" s="192">
        <v>5402</v>
      </c>
      <c r="T28" s="157"/>
    </row>
    <row r="29" spans="1:20" s="78" customFormat="1" ht="15" customHeight="1" thickBot="1" x14ac:dyDescent="0.25">
      <c r="A29" s="62">
        <v>29</v>
      </c>
      <c r="B29" s="141"/>
      <c r="C29" s="119"/>
      <c r="D29" s="64" t="s">
        <v>503</v>
      </c>
      <c r="E29" s="64"/>
      <c r="F29" s="122"/>
      <c r="G29" s="122"/>
      <c r="H29" s="125"/>
      <c r="I29" s="199">
        <f t="shared" ref="I29:S29" si="4">SUM(I27:I28)</f>
        <v>9079</v>
      </c>
      <c r="J29" s="199">
        <f t="shared" si="4"/>
        <v>8165</v>
      </c>
      <c r="K29" s="199">
        <f t="shared" si="4"/>
        <v>8488</v>
      </c>
      <c r="L29" s="199">
        <f t="shared" si="4"/>
        <v>8629</v>
      </c>
      <c r="M29" s="199">
        <f t="shared" si="4"/>
        <v>8601</v>
      </c>
      <c r="N29" s="199">
        <f t="shared" si="4"/>
        <v>8545</v>
      </c>
      <c r="O29" s="199">
        <f t="shared" si="4"/>
        <v>8481</v>
      </c>
      <c r="P29" s="199">
        <f t="shared" si="4"/>
        <v>8449</v>
      </c>
      <c r="Q29" s="199">
        <f t="shared" si="4"/>
        <v>8422</v>
      </c>
      <c r="R29" s="199">
        <f t="shared" si="4"/>
        <v>8400</v>
      </c>
      <c r="S29" s="199">
        <f t="shared" si="4"/>
        <v>8382</v>
      </c>
      <c r="T29" s="157"/>
    </row>
    <row r="30" spans="1:20" customFormat="1" ht="15" customHeight="1" thickBot="1" x14ac:dyDescent="0.25">
      <c r="A30" s="44">
        <v>30</v>
      </c>
      <c r="B30" s="141"/>
      <c r="C30" s="119"/>
      <c r="D30" s="120" t="s">
        <v>83</v>
      </c>
      <c r="E30" s="120"/>
      <c r="F30" s="128"/>
      <c r="G30" s="128"/>
      <c r="H30" s="125"/>
      <c r="I30" s="199">
        <f>I26+I29</f>
        <v>14427</v>
      </c>
      <c r="J30" s="199">
        <f t="shared" ref="J30:S30" si="5">J26+J29</f>
        <v>13408.13725490196</v>
      </c>
      <c r="K30" s="199">
        <f t="shared" si="5"/>
        <v>13618.26636519477</v>
      </c>
      <c r="L30" s="199">
        <f t="shared" si="5"/>
        <v>13668.539845157593</v>
      </c>
      <c r="M30" s="199">
        <f t="shared" si="5"/>
        <v>13541.725338389799</v>
      </c>
      <c r="N30" s="199">
        <f t="shared" si="5"/>
        <v>13388.848370970391</v>
      </c>
      <c r="O30" s="199">
        <f t="shared" si="5"/>
        <v>13229.870951931754</v>
      </c>
      <c r="P30" s="199">
        <f t="shared" si="5"/>
        <v>13104.75583522721</v>
      </c>
      <c r="Q30" s="199">
        <f t="shared" si="5"/>
        <v>12986.466505124718</v>
      </c>
      <c r="R30" s="199">
        <f t="shared" si="5"/>
        <v>12964.466505124718</v>
      </c>
      <c r="S30" s="199">
        <f t="shared" si="5"/>
        <v>12946.466505124718</v>
      </c>
      <c r="T30" s="157"/>
    </row>
    <row r="31" spans="1:20" customFormat="1" ht="30" customHeight="1" x14ac:dyDescent="0.25">
      <c r="A31" s="44">
        <v>31</v>
      </c>
      <c r="B31" s="141"/>
      <c r="C31" s="118" t="s">
        <v>255</v>
      </c>
      <c r="D31" s="119"/>
      <c r="E31" s="119"/>
      <c r="F31" s="128"/>
      <c r="G31" s="128"/>
      <c r="H31" s="128"/>
      <c r="I31" s="121"/>
      <c r="J31" s="121"/>
      <c r="K31" s="125"/>
      <c r="L31" s="125"/>
      <c r="M31" s="125"/>
      <c r="N31" s="121"/>
      <c r="O31" s="125"/>
      <c r="P31" s="121"/>
      <c r="Q31" s="121"/>
      <c r="R31" s="125"/>
      <c r="S31" s="125"/>
      <c r="T31" s="157"/>
    </row>
    <row r="32" spans="1:20" customFormat="1" ht="15" customHeight="1" x14ac:dyDescent="0.2">
      <c r="A32" s="44">
        <v>32</v>
      </c>
      <c r="B32" s="141"/>
      <c r="C32" s="309"/>
      <c r="D32" s="309"/>
      <c r="E32" s="312" t="s">
        <v>511</v>
      </c>
      <c r="F32" s="127"/>
      <c r="G32" s="158"/>
      <c r="H32" s="128"/>
      <c r="I32" s="121"/>
      <c r="J32" s="121"/>
      <c r="K32" s="125"/>
      <c r="L32" s="125"/>
      <c r="M32" s="125"/>
      <c r="N32" s="121"/>
      <c r="O32" s="125"/>
      <c r="P32" s="121"/>
      <c r="Q32" s="121"/>
      <c r="R32" s="125"/>
      <c r="S32" s="125"/>
      <c r="T32" s="157"/>
    </row>
    <row r="33" spans="1:20" customFormat="1" ht="15" customHeight="1" x14ac:dyDescent="0.2">
      <c r="A33" s="44">
        <v>33</v>
      </c>
      <c r="B33" s="141"/>
      <c r="C33" s="309"/>
      <c r="D33" s="309"/>
      <c r="E33" s="312"/>
      <c r="F33" s="127"/>
      <c r="G33" s="158"/>
      <c r="H33" s="125"/>
      <c r="I33" s="192"/>
      <c r="J33" s="192"/>
      <c r="K33" s="192"/>
      <c r="L33" s="192"/>
      <c r="M33" s="192"/>
      <c r="N33" s="192"/>
      <c r="O33" s="192"/>
      <c r="P33" s="192"/>
      <c r="Q33" s="192"/>
      <c r="R33" s="192"/>
      <c r="S33" s="192"/>
      <c r="T33" s="157"/>
    </row>
    <row r="34" spans="1:20" customFormat="1" ht="15" customHeight="1" x14ac:dyDescent="0.2">
      <c r="A34" s="44">
        <v>34</v>
      </c>
      <c r="B34" s="141"/>
      <c r="C34" s="119"/>
      <c r="D34" s="119"/>
      <c r="E34" s="126" t="s">
        <v>485</v>
      </c>
      <c r="F34" s="128"/>
      <c r="G34" s="128"/>
      <c r="H34" s="125"/>
      <c r="I34" s="192"/>
      <c r="J34" s="192"/>
      <c r="K34" s="192"/>
      <c r="L34" s="192"/>
      <c r="M34" s="192"/>
      <c r="N34" s="192"/>
      <c r="O34" s="192"/>
      <c r="P34" s="192"/>
      <c r="Q34" s="192"/>
      <c r="R34" s="192"/>
      <c r="S34" s="192"/>
      <c r="T34" s="157"/>
    </row>
    <row r="35" spans="1:20" customFormat="1" ht="15" customHeight="1" x14ac:dyDescent="0.2">
      <c r="A35" s="44">
        <v>35</v>
      </c>
      <c r="B35" s="141"/>
      <c r="C35" s="119"/>
      <c r="D35" s="119"/>
      <c r="E35" s="121" t="s">
        <v>247</v>
      </c>
      <c r="F35" s="121"/>
      <c r="G35" s="128"/>
      <c r="H35" s="125"/>
      <c r="I35" s="192"/>
      <c r="J35" s="192"/>
      <c r="K35" s="192"/>
      <c r="L35" s="192"/>
      <c r="M35" s="192"/>
      <c r="N35" s="192"/>
      <c r="O35" s="192"/>
      <c r="P35" s="192"/>
      <c r="Q35" s="192"/>
      <c r="R35" s="192"/>
      <c r="S35" s="192"/>
      <c r="T35" s="157"/>
    </row>
    <row r="36" spans="1:20" s="87" customFormat="1" ht="15" customHeight="1" x14ac:dyDescent="0.2">
      <c r="A36" s="62">
        <v>36</v>
      </c>
      <c r="B36" s="141"/>
      <c r="C36" s="119"/>
      <c r="D36" s="119"/>
      <c r="E36" s="121" t="s">
        <v>416</v>
      </c>
      <c r="F36" s="121"/>
      <c r="G36" s="128"/>
      <c r="H36" s="125"/>
      <c r="I36" s="192">
        <v>88.5</v>
      </c>
      <c r="J36" s="192">
        <v>94.999999999999986</v>
      </c>
      <c r="K36" s="192">
        <v>96.9</v>
      </c>
      <c r="L36" s="192">
        <v>98.838000000000008</v>
      </c>
      <c r="M36" s="192">
        <v>100.81476000000001</v>
      </c>
      <c r="N36" s="192">
        <v>102.83105519999999</v>
      </c>
      <c r="O36" s="192">
        <v>104.88767630400001</v>
      </c>
      <c r="P36" s="192">
        <v>106.98542983008002</v>
      </c>
      <c r="Q36" s="192">
        <v>109.12513842668162</v>
      </c>
      <c r="R36" s="192">
        <v>111.30764119521525</v>
      </c>
      <c r="S36" s="192">
        <v>113.53379401911957</v>
      </c>
      <c r="T36" s="157"/>
    </row>
    <row r="37" spans="1:20" s="67" customFormat="1" ht="15" customHeight="1" x14ac:dyDescent="0.2">
      <c r="A37" s="62">
        <v>37</v>
      </c>
      <c r="B37" s="133" t="s">
        <v>486</v>
      </c>
      <c r="C37" s="119"/>
      <c r="D37" s="119"/>
      <c r="E37" s="120"/>
      <c r="F37" s="128"/>
      <c r="G37" s="128"/>
      <c r="H37" s="125"/>
      <c r="I37" s="128"/>
      <c r="J37" s="125"/>
      <c r="K37" s="128"/>
      <c r="L37" s="125"/>
      <c r="M37" s="128"/>
      <c r="N37" s="125"/>
      <c r="O37" s="128"/>
      <c r="P37" s="125"/>
      <c r="Q37" s="128"/>
      <c r="R37" s="125"/>
      <c r="S37" s="125"/>
      <c r="T37" s="157"/>
    </row>
    <row r="38" spans="1:20" customFormat="1" ht="15" customHeight="1" x14ac:dyDescent="0.2">
      <c r="A38" s="62">
        <v>38</v>
      </c>
      <c r="B38" s="141"/>
      <c r="C38" s="119"/>
      <c r="D38" s="119"/>
      <c r="E38" s="120"/>
      <c r="F38" s="125"/>
      <c r="G38" s="125"/>
      <c r="H38" s="125"/>
      <c r="I38" s="125"/>
      <c r="J38" s="125"/>
      <c r="K38" s="125"/>
      <c r="L38" s="125"/>
      <c r="M38" s="125"/>
      <c r="N38" s="125"/>
      <c r="O38" s="125"/>
      <c r="P38" s="125"/>
      <c r="Q38" s="125"/>
      <c r="R38" s="125"/>
      <c r="S38" s="125"/>
      <c r="T38" s="157"/>
    </row>
    <row r="39" spans="1:20" s="75" customFormat="1" ht="15" customHeight="1" x14ac:dyDescent="0.2">
      <c r="A39" s="62">
        <v>39</v>
      </c>
      <c r="B39" s="141"/>
      <c r="C39" s="121"/>
      <c r="D39" s="125"/>
      <c r="E39" s="125"/>
      <c r="F39" s="125"/>
      <c r="G39" s="125"/>
      <c r="H39" s="145"/>
      <c r="I39" s="145" t="s">
        <v>239</v>
      </c>
      <c r="J39" s="145" t="s">
        <v>454</v>
      </c>
      <c r="K39" s="145" t="s">
        <v>455</v>
      </c>
      <c r="L39" s="145" t="s">
        <v>456</v>
      </c>
      <c r="M39" s="145" t="s">
        <v>457</v>
      </c>
      <c r="N39" s="145" t="s">
        <v>458</v>
      </c>
      <c r="O39" s="145" t="s">
        <v>460</v>
      </c>
      <c r="P39" s="145" t="s">
        <v>461</v>
      </c>
      <c r="Q39" s="145" t="s">
        <v>462</v>
      </c>
      <c r="R39" s="145" t="s">
        <v>463</v>
      </c>
      <c r="S39" s="145" t="s">
        <v>464</v>
      </c>
      <c r="T39" s="157"/>
    </row>
    <row r="40" spans="1:20" s="75" customFormat="1" ht="15" customHeight="1" x14ac:dyDescent="0.2">
      <c r="A40" s="62">
        <v>40</v>
      </c>
      <c r="B40" s="141"/>
      <c r="C40" s="143"/>
      <c r="D40" s="125"/>
      <c r="E40" s="125"/>
      <c r="F40" s="125"/>
      <c r="G40" s="125"/>
      <c r="H40" s="221" t="str">
        <f>IF(ISNUMBER(CoverSheet!$C$12),"for year ended","")</f>
        <v>for year ended</v>
      </c>
      <c r="I40" s="146">
        <f>IF(ISNUMBER(CoverSheet!$C$12),DATE(YEAR(CoverSheet!$C$12),MONTH(CoverSheet!$C$12),DAY(CoverSheet!$C$12))-1,"")</f>
        <v>42094</v>
      </c>
      <c r="J40" s="146">
        <f>IF(ISNUMBER(CoverSheet!$C$12),DATE(YEAR(CoverSheet!$C$12)+1,MONTH(CoverSheet!$C$12),DAY(CoverSheet!$C$12))-1,"")</f>
        <v>42460</v>
      </c>
      <c r="K40" s="146">
        <f>IF(ISNUMBER(CoverSheet!$C$12),DATE(YEAR(CoverSheet!$C$12)+2,MONTH(CoverSheet!$C$12),DAY(CoverSheet!$C$12))-1,"")</f>
        <v>42825</v>
      </c>
      <c r="L40" s="146">
        <f>IF(ISNUMBER(CoverSheet!$C$12),DATE(YEAR(CoverSheet!$C$12)+3,MONTH(CoverSheet!$C$12),DAY(CoverSheet!$C$12))-1,"")</f>
        <v>43190</v>
      </c>
      <c r="M40" s="146">
        <f>IF(ISNUMBER(CoverSheet!$C$12),DATE(YEAR(CoverSheet!$C$12)+4,MONTH(CoverSheet!$C$12),DAY(CoverSheet!$C$12))-1,"")</f>
        <v>43555</v>
      </c>
      <c r="N40" s="146">
        <f>IF(ISNUMBER(CoverSheet!$C$12),DATE(YEAR(CoverSheet!$C$12)+5,MONTH(CoverSheet!$C$12),DAY(CoverSheet!$C$12))-1,"")</f>
        <v>43921</v>
      </c>
      <c r="O40" s="146">
        <f>IF(ISNUMBER(CoverSheet!$C$12),DATE(YEAR(CoverSheet!$C$12)+6,MONTH(CoverSheet!$C$12),DAY(CoverSheet!$C$12))-1,"")</f>
        <v>44286</v>
      </c>
      <c r="P40" s="146">
        <f>IF(ISNUMBER(CoverSheet!$C$12),DATE(YEAR(CoverSheet!$C$12)+7,MONTH(CoverSheet!$C$12),DAY(CoverSheet!$C$12))-1,"")</f>
        <v>44651</v>
      </c>
      <c r="Q40" s="146">
        <f>IF(ISNUMBER(CoverSheet!$C$12),DATE(YEAR(CoverSheet!$C$12)+8,MONTH(CoverSheet!$C$12),DAY(CoverSheet!$C$12))-1,"")</f>
        <v>45016</v>
      </c>
      <c r="R40" s="146">
        <f>IF(ISNUMBER(CoverSheet!$C$12),DATE(YEAR(CoverSheet!$C$12)+9,MONTH(CoverSheet!$C$12),DAY(CoverSheet!$C$12))-1,"")</f>
        <v>45382</v>
      </c>
      <c r="S40" s="146">
        <f>IF(ISNUMBER(CoverSheet!$C$12),DATE(YEAR(CoverSheet!$C$12)+10,MONTH(CoverSheet!$C$12),DAY(CoverSheet!$C$12))-1,"")</f>
        <v>45747</v>
      </c>
      <c r="T40" s="157"/>
    </row>
    <row r="41" spans="1:20" customFormat="1" ht="30" customHeight="1" x14ac:dyDescent="0.25">
      <c r="A41" s="62">
        <v>41</v>
      </c>
      <c r="B41" s="141"/>
      <c r="C41" s="118" t="s">
        <v>252</v>
      </c>
      <c r="D41" s="119"/>
      <c r="E41" s="120"/>
      <c r="F41" s="128"/>
      <c r="G41" s="128"/>
      <c r="H41" s="125"/>
      <c r="I41" s="159" t="s">
        <v>475</v>
      </c>
      <c r="J41" s="125"/>
      <c r="K41" s="125"/>
      <c r="L41" s="125"/>
      <c r="M41" s="125"/>
      <c r="N41" s="125"/>
      <c r="O41" s="125"/>
      <c r="P41" s="125"/>
      <c r="Q41" s="125"/>
      <c r="R41" s="125"/>
      <c r="S41" s="125"/>
      <c r="T41" s="157"/>
    </row>
    <row r="42" spans="1:20" customFormat="1" ht="15" customHeight="1" x14ac:dyDescent="0.2">
      <c r="A42" s="62">
        <v>42</v>
      </c>
      <c r="B42" s="141"/>
      <c r="C42" s="119"/>
      <c r="D42" s="119"/>
      <c r="E42" s="121" t="s">
        <v>62</v>
      </c>
      <c r="F42" s="128"/>
      <c r="G42" s="128"/>
      <c r="H42" s="125"/>
      <c r="I42" s="195">
        <f t="shared" ref="I42:S42" si="6">I10-I22</f>
        <v>0</v>
      </c>
      <c r="J42" s="195">
        <f t="shared" si="6"/>
        <v>28.426221914157395</v>
      </c>
      <c r="K42" s="195">
        <f t="shared" si="6"/>
        <v>59.023293881568179</v>
      </c>
      <c r="L42" s="195">
        <f t="shared" si="6"/>
        <v>83.617464000467862</v>
      </c>
      <c r="M42" s="195">
        <f t="shared" si="6"/>
        <v>110.40412779696908</v>
      </c>
      <c r="N42" s="195">
        <f t="shared" si="6"/>
        <v>136.66556289157802</v>
      </c>
      <c r="O42" s="195">
        <f t="shared" si="6"/>
        <v>162.41206788629256</v>
      </c>
      <c r="P42" s="195">
        <f t="shared" si="6"/>
        <v>187.65373944973794</v>
      </c>
      <c r="Q42" s="195">
        <f t="shared" si="6"/>
        <v>212.40047627664558</v>
      </c>
      <c r="R42" s="195">
        <f t="shared" si="6"/>
        <v>241.39522262908599</v>
      </c>
      <c r="S42" s="195">
        <f t="shared" si="6"/>
        <v>270.96986390857523</v>
      </c>
      <c r="T42" s="157"/>
    </row>
    <row r="43" spans="1:20" customFormat="1" ht="15" customHeight="1" x14ac:dyDescent="0.2">
      <c r="A43" s="62">
        <v>43</v>
      </c>
      <c r="B43" s="141"/>
      <c r="C43" s="119"/>
      <c r="D43" s="119"/>
      <c r="E43" s="121" t="s">
        <v>61</v>
      </c>
      <c r="F43" s="128"/>
      <c r="G43" s="128"/>
      <c r="H43" s="125"/>
      <c r="I43" s="195">
        <f t="shared" ref="I43:S43" si="7">I11-I23</f>
        <v>0</v>
      </c>
      <c r="J43" s="195">
        <f t="shared" si="7"/>
        <v>9.8039215686274588</v>
      </c>
      <c r="K43" s="195">
        <f t="shared" si="7"/>
        <v>20.356547756659495</v>
      </c>
      <c r="L43" s="195">
        <f t="shared" si="7"/>
        <v>28.838832726477733</v>
      </c>
      <c r="M43" s="195">
        <f t="shared" si="7"/>
        <v>38.077286986742877</v>
      </c>
      <c r="N43" s="195">
        <f t="shared" si="7"/>
        <v>47.134595085042065</v>
      </c>
      <c r="O43" s="195">
        <f t="shared" si="7"/>
        <v>56.014308906903977</v>
      </c>
      <c r="P43" s="195">
        <f t="shared" si="7"/>
        <v>64.719910693043062</v>
      </c>
      <c r="Q43" s="195">
        <f t="shared" si="7"/>
        <v>73.25481440494417</v>
      </c>
      <c r="R43" s="195">
        <f t="shared" si="7"/>
        <v>83.25481440494417</v>
      </c>
      <c r="S43" s="195">
        <f t="shared" si="7"/>
        <v>93.454814404944216</v>
      </c>
      <c r="T43" s="157"/>
    </row>
    <row r="44" spans="1:20" customFormat="1" ht="15" customHeight="1" x14ac:dyDescent="0.2">
      <c r="A44" s="62">
        <v>44</v>
      </c>
      <c r="B44" s="141"/>
      <c r="C44" s="119"/>
      <c r="D44" s="119"/>
      <c r="E44" s="121" t="s">
        <v>84</v>
      </c>
      <c r="F44" s="128"/>
      <c r="G44" s="128"/>
      <c r="H44" s="125"/>
      <c r="I44" s="195">
        <f t="shared" ref="I44:S44" si="8">I12-I24</f>
        <v>0</v>
      </c>
      <c r="J44" s="195">
        <f t="shared" si="8"/>
        <v>54.914000053325708</v>
      </c>
      <c r="K44" s="195">
        <f t="shared" si="8"/>
        <v>114.02166538866186</v>
      </c>
      <c r="L44" s="195">
        <f t="shared" si="8"/>
        <v>161.53287751172365</v>
      </c>
      <c r="M44" s="195">
        <f t="shared" si="8"/>
        <v>213.27956624129001</v>
      </c>
      <c r="N44" s="195">
        <f t="shared" si="8"/>
        <v>264.01161401537502</v>
      </c>
      <c r="O44" s="195">
        <f t="shared" si="8"/>
        <v>313.74891575467336</v>
      </c>
      <c r="P44" s="195">
        <f t="shared" si="8"/>
        <v>362.51097628339721</v>
      </c>
      <c r="Q44" s="195">
        <f t="shared" si="8"/>
        <v>410.31691797822486</v>
      </c>
      <c r="R44" s="195">
        <f t="shared" si="8"/>
        <v>466.32919803261711</v>
      </c>
      <c r="S44" s="195">
        <f t="shared" si="8"/>
        <v>523.46172368809721</v>
      </c>
      <c r="T44" s="157"/>
    </row>
    <row r="45" spans="1:20" customFormat="1" ht="15" customHeight="1" thickBot="1" x14ac:dyDescent="0.25">
      <c r="A45" s="62">
        <v>45</v>
      </c>
      <c r="B45" s="141"/>
      <c r="C45" s="119"/>
      <c r="D45" s="119"/>
      <c r="E45" s="121" t="s">
        <v>80</v>
      </c>
      <c r="F45" s="128"/>
      <c r="G45" s="128"/>
      <c r="H45" s="125"/>
      <c r="I45" s="195">
        <f t="shared" ref="I45:S45" si="9">I13-I25</f>
        <v>0</v>
      </c>
      <c r="J45" s="195">
        <f t="shared" si="9"/>
        <v>11.718601561928949</v>
      </c>
      <c r="K45" s="195">
        <f t="shared" si="9"/>
        <v>24.33212777834035</v>
      </c>
      <c r="L45" s="195">
        <f t="shared" si="9"/>
        <v>34.47098060373628</v>
      </c>
      <c r="M45" s="195">
        <f t="shared" si="9"/>
        <v>45.513680585199722</v>
      </c>
      <c r="N45" s="195">
        <f t="shared" si="9"/>
        <v>56.339857037614934</v>
      </c>
      <c r="O45" s="195">
        <f t="shared" si="9"/>
        <v>66.953755520374898</v>
      </c>
      <c r="P45" s="195">
        <f t="shared" si="9"/>
        <v>77.359538346610066</v>
      </c>
      <c r="Q45" s="195">
        <f t="shared" si="9"/>
        <v>87.561286215468272</v>
      </c>
      <c r="R45" s="195">
        <f t="shared" si="9"/>
        <v>99.514259808635757</v>
      </c>
      <c r="S45" s="195">
        <f t="shared" si="9"/>
        <v>111.7062928736666</v>
      </c>
      <c r="T45" s="157"/>
    </row>
    <row r="46" spans="1:20" s="78" customFormat="1" ht="15" customHeight="1" thickBot="1" x14ac:dyDescent="0.25">
      <c r="A46" s="62">
        <v>46</v>
      </c>
      <c r="B46" s="141"/>
      <c r="C46" s="119"/>
      <c r="D46" s="64" t="s">
        <v>510</v>
      </c>
      <c r="E46" s="64"/>
      <c r="F46" s="122"/>
      <c r="G46" s="122"/>
      <c r="H46" s="125"/>
      <c r="I46" s="199">
        <f>I14-I26</f>
        <v>0</v>
      </c>
      <c r="J46" s="199">
        <f t="shared" ref="J46:S46" si="10">J14-J26</f>
        <v>104.86274509803934</v>
      </c>
      <c r="K46" s="199">
        <f t="shared" si="10"/>
        <v>217.73363480523039</v>
      </c>
      <c r="L46" s="199">
        <f t="shared" si="10"/>
        <v>308.46015484240525</v>
      </c>
      <c r="M46" s="199">
        <f t="shared" si="10"/>
        <v>407.27466161020129</v>
      </c>
      <c r="N46" s="199">
        <f t="shared" si="10"/>
        <v>504.15162902960947</v>
      </c>
      <c r="O46" s="199">
        <f t="shared" si="10"/>
        <v>599.12904806824463</v>
      </c>
      <c r="P46" s="199">
        <f t="shared" si="10"/>
        <v>692.24416477278828</v>
      </c>
      <c r="Q46" s="199">
        <f t="shared" si="10"/>
        <v>783.53349487528249</v>
      </c>
      <c r="R46" s="199">
        <f t="shared" si="10"/>
        <v>890.49349487528343</v>
      </c>
      <c r="S46" s="199">
        <f t="shared" si="10"/>
        <v>999.59269487528309</v>
      </c>
      <c r="T46" s="157"/>
    </row>
    <row r="47" spans="1:20" customFormat="1" ht="15" customHeight="1" x14ac:dyDescent="0.2">
      <c r="A47" s="62">
        <v>47</v>
      </c>
      <c r="B47" s="141"/>
      <c r="C47" s="119"/>
      <c r="D47" s="119"/>
      <c r="E47" s="121" t="s">
        <v>250</v>
      </c>
      <c r="F47" s="128"/>
      <c r="G47" s="128"/>
      <c r="H47" s="125"/>
      <c r="I47" s="195">
        <f t="shared" ref="I47:S47" si="11">I15-I27</f>
        <v>0</v>
      </c>
      <c r="J47" s="195">
        <f t="shared" si="11"/>
        <v>69</v>
      </c>
      <c r="K47" s="195">
        <f t="shared" si="11"/>
        <v>155</v>
      </c>
      <c r="L47" s="195">
        <f t="shared" si="11"/>
        <v>234</v>
      </c>
      <c r="M47" s="195">
        <f t="shared" si="11"/>
        <v>316</v>
      </c>
      <c r="N47" s="195">
        <f t="shared" si="11"/>
        <v>399</v>
      </c>
      <c r="O47" s="195">
        <f t="shared" si="11"/>
        <v>483</v>
      </c>
      <c r="P47" s="195">
        <f t="shared" si="11"/>
        <v>571</v>
      </c>
      <c r="Q47" s="195">
        <f t="shared" si="11"/>
        <v>660</v>
      </c>
      <c r="R47" s="195">
        <f t="shared" si="11"/>
        <v>752</v>
      </c>
      <c r="S47" s="195">
        <f t="shared" si="11"/>
        <v>847</v>
      </c>
      <c r="T47" s="157"/>
    </row>
    <row r="48" spans="1:20" customFormat="1" ht="15" customHeight="1" thickBot="1" x14ac:dyDescent="0.25">
      <c r="A48" s="62">
        <v>48</v>
      </c>
      <c r="B48" s="141"/>
      <c r="C48" s="119"/>
      <c r="D48" s="119"/>
      <c r="E48" s="121" t="s">
        <v>60</v>
      </c>
      <c r="F48" s="128"/>
      <c r="G48" s="128"/>
      <c r="H48" s="125"/>
      <c r="I48" s="195">
        <f t="shared" ref="I48:S48" si="12">I16-I28</f>
        <v>0</v>
      </c>
      <c r="J48" s="195">
        <f t="shared" si="12"/>
        <v>127</v>
      </c>
      <c r="K48" s="195">
        <f t="shared" si="12"/>
        <v>471</v>
      </c>
      <c r="L48" s="195">
        <f t="shared" si="12"/>
        <v>404</v>
      </c>
      <c r="M48" s="195">
        <f t="shared" si="12"/>
        <v>540</v>
      </c>
      <c r="N48" s="195">
        <f t="shared" si="12"/>
        <v>676</v>
      </c>
      <c r="O48" s="195">
        <f t="shared" si="12"/>
        <v>813</v>
      </c>
      <c r="P48" s="195">
        <f t="shared" si="12"/>
        <v>954</v>
      </c>
      <c r="Q48" s="195">
        <f t="shared" si="12"/>
        <v>1098</v>
      </c>
      <c r="R48" s="195">
        <f t="shared" si="12"/>
        <v>1246</v>
      </c>
      <c r="S48" s="195">
        <f t="shared" si="12"/>
        <v>1397</v>
      </c>
      <c r="T48" s="157"/>
    </row>
    <row r="49" spans="1:20" s="78" customFormat="1" ht="15" customHeight="1" thickBot="1" x14ac:dyDescent="0.25">
      <c r="A49" s="62">
        <v>49</v>
      </c>
      <c r="B49" s="141"/>
      <c r="C49" s="119"/>
      <c r="D49" s="64" t="s">
        <v>503</v>
      </c>
      <c r="E49" s="64"/>
      <c r="F49" s="122"/>
      <c r="G49" s="122"/>
      <c r="H49" s="125"/>
      <c r="I49" s="199">
        <f>I17-I29</f>
        <v>0</v>
      </c>
      <c r="J49" s="199">
        <f t="shared" ref="J49:S49" si="13">J17-J29</f>
        <v>196</v>
      </c>
      <c r="K49" s="199">
        <f t="shared" si="13"/>
        <v>626</v>
      </c>
      <c r="L49" s="199">
        <f t="shared" si="13"/>
        <v>638</v>
      </c>
      <c r="M49" s="199">
        <f t="shared" si="13"/>
        <v>856</v>
      </c>
      <c r="N49" s="199">
        <f t="shared" si="13"/>
        <v>1075</v>
      </c>
      <c r="O49" s="199">
        <f t="shared" si="13"/>
        <v>1296</v>
      </c>
      <c r="P49" s="199">
        <f t="shared" si="13"/>
        <v>1525</v>
      </c>
      <c r="Q49" s="199">
        <f t="shared" si="13"/>
        <v>1758</v>
      </c>
      <c r="R49" s="199">
        <f t="shared" si="13"/>
        <v>1998</v>
      </c>
      <c r="S49" s="199">
        <f t="shared" si="13"/>
        <v>2244</v>
      </c>
      <c r="T49" s="157"/>
    </row>
    <row r="50" spans="1:20" customFormat="1" ht="15" customHeight="1" thickBot="1" x14ac:dyDescent="0.25">
      <c r="A50" s="62">
        <v>50</v>
      </c>
      <c r="B50" s="141"/>
      <c r="C50" s="119"/>
      <c r="D50" s="139" t="s">
        <v>83</v>
      </c>
      <c r="E50" s="120"/>
      <c r="F50" s="128"/>
      <c r="G50" s="128"/>
      <c r="H50" s="125"/>
      <c r="I50" s="199">
        <f>I46+I49</f>
        <v>0</v>
      </c>
      <c r="J50" s="199">
        <f t="shared" ref="J50:S50" si="14">J46+J49</f>
        <v>300.86274509803934</v>
      </c>
      <c r="K50" s="199">
        <f t="shared" si="14"/>
        <v>843.73363480523039</v>
      </c>
      <c r="L50" s="199">
        <f t="shared" si="14"/>
        <v>946.46015484240525</v>
      </c>
      <c r="M50" s="199">
        <f t="shared" si="14"/>
        <v>1263.2746616102013</v>
      </c>
      <c r="N50" s="199">
        <f t="shared" si="14"/>
        <v>1579.1516290296095</v>
      </c>
      <c r="O50" s="199">
        <f t="shared" si="14"/>
        <v>1895.1290480682446</v>
      </c>
      <c r="P50" s="199">
        <f t="shared" si="14"/>
        <v>2217.2441647727883</v>
      </c>
      <c r="Q50" s="199">
        <f t="shared" si="14"/>
        <v>2541.5334948752825</v>
      </c>
      <c r="R50" s="199">
        <f t="shared" si="14"/>
        <v>2888.4934948752834</v>
      </c>
      <c r="S50" s="199">
        <f t="shared" si="14"/>
        <v>3243.5926948752831</v>
      </c>
      <c r="T50" s="157"/>
    </row>
    <row r="51" spans="1:20" customFormat="1" x14ac:dyDescent="0.2">
      <c r="A51" s="23"/>
      <c r="B51" s="144"/>
      <c r="C51" s="129"/>
      <c r="D51" s="129"/>
      <c r="E51" s="129"/>
      <c r="F51" s="129"/>
      <c r="G51" s="129"/>
      <c r="H51" s="129"/>
      <c r="I51" s="129"/>
      <c r="J51" s="129"/>
      <c r="K51" s="129"/>
      <c r="L51" s="129"/>
      <c r="M51" s="129"/>
      <c r="N51" s="129"/>
      <c r="O51" s="129"/>
      <c r="P51" s="129"/>
      <c r="Q51" s="129"/>
      <c r="R51" s="129"/>
      <c r="S51" s="129"/>
      <c r="T51" s="160"/>
    </row>
  </sheetData>
  <sheetProtection sheet="1" objects="1" formatRows="0" insertRows="0"/>
  <customSheetViews>
    <customSheetView guid="{21F2E024-704F-4E93-AC63-213755ECFFE0}" scale="40" showPageBreaks="1" showGridLines="0" fitToPage="1" printArea="1" view="pageBreakPreview">
      <pageMargins left="0.70866141732283472" right="0.70866141732283472" top="0.74803149606299213" bottom="0.74803149606299213" header="0.31496062992125984" footer="0.31496062992125984"/>
      <pageSetup paperSize="9" scale="5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5">
    <mergeCell ref="C32:D33"/>
    <mergeCell ref="Q2:S2"/>
    <mergeCell ref="Q3:S3"/>
    <mergeCell ref="A5:S5"/>
    <mergeCell ref="E32:E33"/>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I33:S36">
      <formula1>OR(AND(ISNUMBER(I33),I33&gt;=0),AND(ISTEXT(I33),I33="N/A"))</formula1>
    </dataValidation>
  </dataValidations>
  <pageMargins left="0.70866141732283472" right="0.70866141732283472" top="0.74803149606299213" bottom="0.74803149606299213" header="0.31496062992125989" footer="0.31496062992125989"/>
  <pageSetup paperSize="9" scale="46" orientation="landscape" cellComments="asDisplayed" r:id="rId2"/>
  <headerFooter>
    <oddHeader>&amp;CCommerce Commission Information Disclosure Template</oddHeader>
    <oddFooter>&amp;L&amp;F&amp;C&amp;P&amp;R&amp;A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N65"/>
  <sheetViews>
    <sheetView showGridLines="0" zoomScaleNormal="100" zoomScaleSheetLayoutView="100" workbookViewId="0">
      <selection activeCell="L63" sqref="L63"/>
    </sheetView>
  </sheetViews>
  <sheetFormatPr defaultRowHeight="12.75" x14ac:dyDescent="0.2"/>
  <cols>
    <col min="1" max="1" width="4.5703125" style="20" customWidth="1"/>
    <col min="2" max="2" width="3.140625" style="53" customWidth="1"/>
    <col min="3" max="3" width="8.140625" style="10" customWidth="1"/>
    <col min="4" max="4" width="27.5703125" style="11" customWidth="1"/>
    <col min="5" max="5" width="59.42578125" style="15" customWidth="1"/>
    <col min="6" max="6" width="7" style="15" customWidth="1"/>
    <col min="7" max="7" width="15.28515625" style="10" customWidth="1"/>
    <col min="8" max="8" width="15.28515625" style="16" customWidth="1"/>
    <col min="9" max="11" width="15.28515625" style="10" customWidth="1"/>
    <col min="12" max="12" width="15.28515625" style="70" customWidth="1"/>
    <col min="13" max="13" width="15.28515625" style="17" customWidth="1"/>
    <col min="14" max="14" width="2.5703125" style="10" customWidth="1"/>
    <col min="15" max="16384" width="9.140625" style="10"/>
  </cols>
  <sheetData>
    <row r="1" spans="1:14" ht="15" customHeight="1" x14ac:dyDescent="0.2">
      <c r="A1" s="184"/>
      <c r="B1" s="32"/>
      <c r="C1" s="32"/>
      <c r="D1" s="32"/>
      <c r="E1" s="32"/>
      <c r="F1" s="32"/>
      <c r="G1" s="32"/>
      <c r="H1" s="32"/>
      <c r="I1" s="32"/>
      <c r="J1" s="41"/>
      <c r="K1" s="32"/>
      <c r="L1" s="32"/>
      <c r="M1" s="32"/>
      <c r="N1" s="33"/>
    </row>
    <row r="2" spans="1:14" ht="18" customHeight="1" x14ac:dyDescent="0.3">
      <c r="A2" s="185"/>
      <c r="B2" s="93"/>
      <c r="C2" s="93"/>
      <c r="D2" s="93"/>
      <c r="E2" s="93"/>
      <c r="F2" s="93"/>
      <c r="G2" s="93"/>
      <c r="H2" s="93"/>
      <c r="I2" s="93"/>
      <c r="J2" s="45" t="s">
        <v>7</v>
      </c>
      <c r="K2" s="310" t="str">
        <f>IF(NOT(ISBLANK(CoverSheet!$C$8)),CoverSheet!$C$8,"")</f>
        <v>Alpine Energy Limited</v>
      </c>
      <c r="L2" s="310"/>
      <c r="M2" s="310"/>
      <c r="N2" s="26"/>
    </row>
    <row r="3" spans="1:14" ht="18" customHeight="1" x14ac:dyDescent="0.25">
      <c r="A3" s="185"/>
      <c r="B3" s="93"/>
      <c r="C3" s="93"/>
      <c r="D3" s="93"/>
      <c r="E3" s="93"/>
      <c r="F3" s="93"/>
      <c r="G3" s="93"/>
      <c r="H3" s="93"/>
      <c r="I3" s="93"/>
      <c r="J3" s="45" t="s">
        <v>238</v>
      </c>
      <c r="K3" s="311" t="str">
        <f>IF(ISNUMBER(CoverSheet!$C$12),TEXT(CoverSheet!$C$12,"_([$-1409]d mmmm yyyy;_(@")&amp;" –"&amp;TEXT(DATE(YEAR(CoverSheet!$C$12)+10,MONTH(CoverSheet!$C$12),DAY(CoverSheet!$C$12)-1),"_([$-1409]d mmmm yyyy;_(@"),"")</f>
        <v xml:space="preserve"> 1 April 2015 – 31 March 2025</v>
      </c>
      <c r="L3" s="311"/>
      <c r="M3" s="311"/>
      <c r="N3" s="26"/>
    </row>
    <row r="4" spans="1:14" ht="21" x14ac:dyDescent="0.35">
      <c r="A4" s="172" t="s">
        <v>448</v>
      </c>
      <c r="B4" s="89"/>
      <c r="C4" s="93"/>
      <c r="D4" s="93"/>
      <c r="E4" s="93"/>
      <c r="F4" s="93"/>
      <c r="G4" s="93"/>
      <c r="H4" s="93"/>
      <c r="I4" s="93"/>
      <c r="J4" s="93"/>
      <c r="K4" s="93"/>
      <c r="L4" s="93"/>
      <c r="M4" s="93"/>
      <c r="N4" s="26"/>
    </row>
    <row r="5" spans="1:14" s="136" customFormat="1" ht="49.5" customHeight="1" x14ac:dyDescent="0.2">
      <c r="A5" s="307" t="s">
        <v>531</v>
      </c>
      <c r="B5" s="308"/>
      <c r="C5" s="308"/>
      <c r="D5" s="308"/>
      <c r="E5" s="308"/>
      <c r="F5" s="308"/>
      <c r="G5" s="308"/>
      <c r="H5" s="308"/>
      <c r="I5" s="308"/>
      <c r="J5" s="308"/>
      <c r="K5" s="308"/>
      <c r="L5" s="308"/>
      <c r="M5" s="308"/>
      <c r="N5" s="130"/>
    </row>
    <row r="6" spans="1:14" ht="15" customHeight="1" x14ac:dyDescent="0.2">
      <c r="A6" s="186" t="s">
        <v>535</v>
      </c>
      <c r="B6" s="58"/>
      <c r="C6" s="58"/>
      <c r="D6" s="93"/>
      <c r="E6" s="93"/>
      <c r="F6" s="93"/>
      <c r="G6" s="93"/>
      <c r="H6" s="93"/>
      <c r="I6" s="93"/>
      <c r="J6" s="93"/>
      <c r="K6" s="93"/>
      <c r="L6" s="93"/>
      <c r="M6" s="93"/>
      <c r="N6" s="26"/>
    </row>
    <row r="7" spans="1:14" ht="15.75" x14ac:dyDescent="0.25">
      <c r="A7" s="187">
        <v>7</v>
      </c>
      <c r="B7" s="116"/>
      <c r="C7" s="125"/>
      <c r="D7" s="125"/>
      <c r="E7" s="125"/>
      <c r="F7" s="125"/>
      <c r="G7" s="313" t="s">
        <v>504</v>
      </c>
      <c r="H7" s="313"/>
      <c r="I7" s="313"/>
      <c r="J7" s="313"/>
      <c r="K7" s="313"/>
      <c r="L7" s="313"/>
      <c r="M7" s="313"/>
      <c r="N7" s="21"/>
    </row>
    <row r="8" spans="1:14" s="70" customFormat="1" ht="15.75" x14ac:dyDescent="0.25">
      <c r="A8" s="187">
        <v>8</v>
      </c>
      <c r="B8" s="116"/>
      <c r="C8" s="125"/>
      <c r="D8" s="125"/>
      <c r="E8" s="125"/>
      <c r="F8" s="125"/>
      <c r="G8" s="134"/>
      <c r="H8" s="134"/>
      <c r="I8" s="134"/>
      <c r="J8" s="134"/>
      <c r="K8" s="134"/>
      <c r="L8" s="125"/>
      <c r="M8" s="314" t="s">
        <v>505</v>
      </c>
      <c r="N8" s="21"/>
    </row>
    <row r="9" spans="1:14" s="13" customFormat="1" ht="49.5" customHeight="1" x14ac:dyDescent="0.2">
      <c r="A9" s="187">
        <v>9</v>
      </c>
      <c r="B9" s="117"/>
      <c r="C9" s="162" t="s">
        <v>14</v>
      </c>
      <c r="D9" s="162" t="s">
        <v>2</v>
      </c>
      <c r="E9" s="162" t="s">
        <v>15</v>
      </c>
      <c r="F9" s="156" t="s">
        <v>72</v>
      </c>
      <c r="G9" s="156" t="s">
        <v>64</v>
      </c>
      <c r="H9" s="156" t="s">
        <v>65</v>
      </c>
      <c r="I9" s="156" t="s">
        <v>66</v>
      </c>
      <c r="J9" s="156" t="s">
        <v>302</v>
      </c>
      <c r="K9" s="156" t="s">
        <v>67</v>
      </c>
      <c r="L9" s="156" t="s">
        <v>69</v>
      </c>
      <c r="M9" s="315"/>
      <c r="N9" s="30"/>
    </row>
    <row r="10" spans="1:14" ht="15" customHeight="1" x14ac:dyDescent="0.25">
      <c r="A10" s="187">
        <v>10</v>
      </c>
      <c r="B10" s="116"/>
      <c r="C10" s="121" t="s">
        <v>16</v>
      </c>
      <c r="D10" s="121" t="s">
        <v>256</v>
      </c>
      <c r="E10" s="121" t="s">
        <v>17</v>
      </c>
      <c r="F10" s="123" t="s">
        <v>18</v>
      </c>
      <c r="G10" s="205">
        <v>5.3757882766463354E-3</v>
      </c>
      <c r="H10" s="205">
        <v>0.11144422619662979</v>
      </c>
      <c r="I10" s="205">
        <v>0.78838002687894138</v>
      </c>
      <c r="J10" s="205">
        <v>9.4799958647782484E-2</v>
      </c>
      <c r="K10" s="205">
        <v>0</v>
      </c>
      <c r="L10" s="181">
        <v>3</v>
      </c>
      <c r="M10" s="205">
        <v>5.3757882766463354E-3</v>
      </c>
      <c r="N10" s="21"/>
    </row>
    <row r="11" spans="1:14" ht="15" customHeight="1" x14ac:dyDescent="0.25">
      <c r="A11" s="187">
        <v>11</v>
      </c>
      <c r="B11" s="116"/>
      <c r="C11" s="121" t="s">
        <v>16</v>
      </c>
      <c r="D11" s="121" t="s">
        <v>256</v>
      </c>
      <c r="E11" s="121" t="s">
        <v>19</v>
      </c>
      <c r="F11" s="123" t="s">
        <v>18</v>
      </c>
      <c r="G11" s="205">
        <v>4.6886721680420105E-3</v>
      </c>
      <c r="H11" s="205">
        <v>4.4073518379594896E-2</v>
      </c>
      <c r="I11" s="205">
        <v>0.89197299324831203</v>
      </c>
      <c r="J11" s="205">
        <v>5.926481620405101E-2</v>
      </c>
      <c r="K11" s="205">
        <v>0</v>
      </c>
      <c r="L11" s="181">
        <v>3</v>
      </c>
      <c r="M11" s="205">
        <v>4.6886721680420105E-3</v>
      </c>
      <c r="N11" s="21"/>
    </row>
    <row r="12" spans="1:14" ht="15" customHeight="1" x14ac:dyDescent="0.25">
      <c r="A12" s="187">
        <v>12</v>
      </c>
      <c r="B12" s="116"/>
      <c r="C12" s="121" t="s">
        <v>16</v>
      </c>
      <c r="D12" s="121" t="s">
        <v>256</v>
      </c>
      <c r="E12" s="121" t="s">
        <v>20</v>
      </c>
      <c r="F12" s="123" t="s">
        <v>18</v>
      </c>
      <c r="G12" s="205"/>
      <c r="H12" s="205"/>
      <c r="I12" s="205"/>
      <c r="J12" s="205"/>
      <c r="K12" s="205"/>
      <c r="L12" s="181" t="s">
        <v>451</v>
      </c>
      <c r="M12" s="205">
        <v>0</v>
      </c>
      <c r="N12" s="21"/>
    </row>
    <row r="13" spans="1:14" ht="15" customHeight="1" x14ac:dyDescent="0.25">
      <c r="A13" s="187">
        <v>13</v>
      </c>
      <c r="B13" s="116"/>
      <c r="C13" s="121" t="s">
        <v>22</v>
      </c>
      <c r="D13" s="121" t="s">
        <v>257</v>
      </c>
      <c r="E13" s="121" t="s">
        <v>23</v>
      </c>
      <c r="F13" s="123" t="s">
        <v>24</v>
      </c>
      <c r="G13" s="205"/>
      <c r="H13" s="205"/>
      <c r="I13" s="205"/>
      <c r="J13" s="205"/>
      <c r="K13" s="205">
        <v>1</v>
      </c>
      <c r="L13" s="181">
        <v>1</v>
      </c>
      <c r="M13" s="205">
        <v>0</v>
      </c>
      <c r="N13" s="21"/>
    </row>
    <row r="14" spans="1:14" ht="15" customHeight="1" x14ac:dyDescent="0.25">
      <c r="A14" s="187">
        <v>14</v>
      </c>
      <c r="B14" s="116"/>
      <c r="C14" s="121" t="s">
        <v>22</v>
      </c>
      <c r="D14" s="121" t="s">
        <v>257</v>
      </c>
      <c r="E14" s="121" t="s">
        <v>25</v>
      </c>
      <c r="F14" s="123" t="s">
        <v>24</v>
      </c>
      <c r="G14" s="205"/>
      <c r="H14" s="205"/>
      <c r="I14" s="205"/>
      <c r="J14" s="205"/>
      <c r="K14" s="205"/>
      <c r="L14" s="181" t="s">
        <v>451</v>
      </c>
      <c r="M14" s="205">
        <v>0</v>
      </c>
      <c r="N14" s="21"/>
    </row>
    <row r="15" spans="1:14" ht="15" customHeight="1" x14ac:dyDescent="0.25">
      <c r="A15" s="187">
        <v>15</v>
      </c>
      <c r="B15" s="116"/>
      <c r="C15" s="121" t="s">
        <v>22</v>
      </c>
      <c r="D15" s="121" t="s">
        <v>258</v>
      </c>
      <c r="E15" s="121" t="s">
        <v>26</v>
      </c>
      <c r="F15" s="123" t="s">
        <v>24</v>
      </c>
      <c r="G15" s="205">
        <v>0</v>
      </c>
      <c r="H15" s="205">
        <v>0</v>
      </c>
      <c r="I15" s="205">
        <v>6.6287459062815496E-2</v>
      </c>
      <c r="J15" s="205">
        <v>0.93371254093718448</v>
      </c>
      <c r="K15" s="205">
        <v>0</v>
      </c>
      <c r="L15" s="181">
        <v>3</v>
      </c>
      <c r="M15" s="205">
        <v>0</v>
      </c>
      <c r="N15" s="21"/>
    </row>
    <row r="16" spans="1:14" ht="15" customHeight="1" x14ac:dyDescent="0.25">
      <c r="A16" s="187">
        <v>16</v>
      </c>
      <c r="B16" s="116"/>
      <c r="C16" s="121" t="s">
        <v>22</v>
      </c>
      <c r="D16" s="121" t="s">
        <v>258</v>
      </c>
      <c r="E16" s="121" t="s">
        <v>27</v>
      </c>
      <c r="F16" s="123" t="s">
        <v>24</v>
      </c>
      <c r="G16" s="205"/>
      <c r="H16" s="205"/>
      <c r="I16" s="205"/>
      <c r="J16" s="205"/>
      <c r="K16" s="205"/>
      <c r="L16" s="181" t="s">
        <v>451</v>
      </c>
      <c r="M16" s="205">
        <v>0</v>
      </c>
      <c r="N16" s="21"/>
    </row>
    <row r="17" spans="1:14" ht="15" customHeight="1" x14ac:dyDescent="0.25">
      <c r="A17" s="187">
        <v>17</v>
      </c>
      <c r="B17" s="116"/>
      <c r="C17" s="121" t="s">
        <v>22</v>
      </c>
      <c r="D17" s="121" t="s">
        <v>258</v>
      </c>
      <c r="E17" s="121" t="s">
        <v>28</v>
      </c>
      <c r="F17" s="123" t="s">
        <v>24</v>
      </c>
      <c r="G17" s="205"/>
      <c r="H17" s="205"/>
      <c r="I17" s="205"/>
      <c r="J17" s="205"/>
      <c r="K17" s="205"/>
      <c r="L17" s="181" t="s">
        <v>451</v>
      </c>
      <c r="M17" s="205">
        <v>0</v>
      </c>
      <c r="N17" s="21"/>
    </row>
    <row r="18" spans="1:14" ht="15" customHeight="1" x14ac:dyDescent="0.25">
      <c r="A18" s="187">
        <v>18</v>
      </c>
      <c r="B18" s="116"/>
      <c r="C18" s="121" t="s">
        <v>22</v>
      </c>
      <c r="D18" s="121" t="s">
        <v>258</v>
      </c>
      <c r="E18" s="121" t="s">
        <v>29</v>
      </c>
      <c r="F18" s="123" t="s">
        <v>24</v>
      </c>
      <c r="G18" s="205"/>
      <c r="H18" s="205"/>
      <c r="I18" s="205"/>
      <c r="J18" s="205"/>
      <c r="K18" s="205"/>
      <c r="L18" s="181" t="s">
        <v>451</v>
      </c>
      <c r="M18" s="205">
        <v>0</v>
      </c>
      <c r="N18" s="21"/>
    </row>
    <row r="19" spans="1:14" ht="15" customHeight="1" x14ac:dyDescent="0.25">
      <c r="A19" s="187">
        <v>19</v>
      </c>
      <c r="B19" s="116"/>
      <c r="C19" s="121" t="s">
        <v>22</v>
      </c>
      <c r="D19" s="121" t="s">
        <v>258</v>
      </c>
      <c r="E19" s="121" t="s">
        <v>30</v>
      </c>
      <c r="F19" s="123" t="s">
        <v>24</v>
      </c>
      <c r="G19" s="205"/>
      <c r="H19" s="205"/>
      <c r="I19" s="205"/>
      <c r="J19" s="205"/>
      <c r="K19" s="205"/>
      <c r="L19" s="181" t="s">
        <v>451</v>
      </c>
      <c r="M19" s="205">
        <v>0</v>
      </c>
      <c r="N19" s="21"/>
    </row>
    <row r="20" spans="1:14" ht="15" customHeight="1" x14ac:dyDescent="0.25">
      <c r="A20" s="187">
        <v>20</v>
      </c>
      <c r="B20" s="116"/>
      <c r="C20" s="121" t="s">
        <v>22</v>
      </c>
      <c r="D20" s="121" t="s">
        <v>258</v>
      </c>
      <c r="E20" s="121" t="s">
        <v>31</v>
      </c>
      <c r="F20" s="123" t="s">
        <v>24</v>
      </c>
      <c r="G20" s="205"/>
      <c r="H20" s="205"/>
      <c r="I20" s="205"/>
      <c r="J20" s="205"/>
      <c r="K20" s="205"/>
      <c r="L20" s="181" t="s">
        <v>451</v>
      </c>
      <c r="M20" s="205">
        <v>0</v>
      </c>
      <c r="N20" s="21"/>
    </row>
    <row r="21" spans="1:14" ht="15" customHeight="1" x14ac:dyDescent="0.25">
      <c r="A21" s="187">
        <v>21</v>
      </c>
      <c r="B21" s="116"/>
      <c r="C21" s="121" t="s">
        <v>22</v>
      </c>
      <c r="D21" s="121" t="s">
        <v>258</v>
      </c>
      <c r="E21" s="121" t="s">
        <v>32</v>
      </c>
      <c r="F21" s="123" t="s">
        <v>24</v>
      </c>
      <c r="G21" s="205"/>
      <c r="H21" s="205"/>
      <c r="I21" s="205"/>
      <c r="J21" s="205"/>
      <c r="K21" s="205"/>
      <c r="L21" s="181" t="s">
        <v>451</v>
      </c>
      <c r="M21" s="205">
        <v>0</v>
      </c>
      <c r="N21" s="21"/>
    </row>
    <row r="22" spans="1:14" ht="15" customHeight="1" x14ac:dyDescent="0.25">
      <c r="A22" s="187">
        <v>22</v>
      </c>
      <c r="B22" s="116"/>
      <c r="C22" s="121" t="s">
        <v>22</v>
      </c>
      <c r="D22" s="121" t="s">
        <v>258</v>
      </c>
      <c r="E22" s="121" t="s">
        <v>33</v>
      </c>
      <c r="F22" s="123" t="s">
        <v>24</v>
      </c>
      <c r="G22" s="205"/>
      <c r="H22" s="205"/>
      <c r="I22" s="205"/>
      <c r="J22" s="205"/>
      <c r="K22" s="205"/>
      <c r="L22" s="181" t="s">
        <v>451</v>
      </c>
      <c r="M22" s="205">
        <v>0</v>
      </c>
      <c r="N22" s="21"/>
    </row>
    <row r="23" spans="1:14" ht="15" customHeight="1" x14ac:dyDescent="0.25">
      <c r="A23" s="187">
        <v>23</v>
      </c>
      <c r="B23" s="116"/>
      <c r="C23" s="121" t="s">
        <v>22</v>
      </c>
      <c r="D23" s="121" t="s">
        <v>258</v>
      </c>
      <c r="E23" s="121" t="s">
        <v>34</v>
      </c>
      <c r="F23" s="123" t="s">
        <v>24</v>
      </c>
      <c r="G23" s="205"/>
      <c r="H23" s="205"/>
      <c r="I23" s="205"/>
      <c r="J23" s="205"/>
      <c r="K23" s="205"/>
      <c r="L23" s="181" t="s">
        <v>451</v>
      </c>
      <c r="M23" s="205">
        <v>0</v>
      </c>
      <c r="N23" s="21"/>
    </row>
    <row r="24" spans="1:14" ht="15" customHeight="1" x14ac:dyDescent="0.25">
      <c r="A24" s="187">
        <v>24</v>
      </c>
      <c r="B24" s="116"/>
      <c r="C24" s="121" t="s">
        <v>22</v>
      </c>
      <c r="D24" s="121" t="s">
        <v>259</v>
      </c>
      <c r="E24" s="121" t="s">
        <v>35</v>
      </c>
      <c r="F24" s="123" t="s">
        <v>18</v>
      </c>
      <c r="G24" s="205">
        <v>0</v>
      </c>
      <c r="H24" s="205">
        <v>0</v>
      </c>
      <c r="I24" s="205">
        <v>0.44444444444444442</v>
      </c>
      <c r="J24" s="205">
        <v>0.55555555555555558</v>
      </c>
      <c r="K24" s="205">
        <v>0</v>
      </c>
      <c r="L24" s="181">
        <v>3</v>
      </c>
      <c r="M24" s="205">
        <v>0</v>
      </c>
      <c r="N24" s="21"/>
    </row>
    <row r="25" spans="1:14" ht="15" customHeight="1" x14ac:dyDescent="0.25">
      <c r="A25" s="187">
        <v>25</v>
      </c>
      <c r="B25" s="116"/>
      <c r="C25" s="121" t="s">
        <v>22</v>
      </c>
      <c r="D25" s="121" t="s">
        <v>259</v>
      </c>
      <c r="E25" s="121" t="s">
        <v>36</v>
      </c>
      <c r="F25" s="123" t="s">
        <v>18</v>
      </c>
      <c r="G25" s="205"/>
      <c r="H25" s="205"/>
      <c r="I25" s="205"/>
      <c r="J25" s="205"/>
      <c r="K25" s="205"/>
      <c r="L25" s="181" t="s">
        <v>451</v>
      </c>
      <c r="M25" s="205">
        <v>0</v>
      </c>
      <c r="N25" s="21"/>
    </row>
    <row r="26" spans="1:14" ht="15" customHeight="1" x14ac:dyDescent="0.25">
      <c r="A26" s="187">
        <v>26</v>
      </c>
      <c r="B26" s="116"/>
      <c r="C26" s="121" t="s">
        <v>22</v>
      </c>
      <c r="D26" s="121" t="s">
        <v>260</v>
      </c>
      <c r="E26" s="121" t="s">
        <v>261</v>
      </c>
      <c r="F26" s="123" t="s">
        <v>18</v>
      </c>
      <c r="G26" s="205"/>
      <c r="H26" s="205"/>
      <c r="I26" s="205"/>
      <c r="J26" s="205">
        <v>1</v>
      </c>
      <c r="K26" s="205">
        <v>0</v>
      </c>
      <c r="L26" s="181">
        <v>4</v>
      </c>
      <c r="M26" s="205">
        <v>0</v>
      </c>
      <c r="N26" s="21"/>
    </row>
    <row r="27" spans="1:14" ht="15" customHeight="1" x14ac:dyDescent="0.25">
      <c r="A27" s="187">
        <v>27</v>
      </c>
      <c r="B27" s="116"/>
      <c r="C27" s="121" t="s">
        <v>22</v>
      </c>
      <c r="D27" s="121" t="s">
        <v>260</v>
      </c>
      <c r="E27" s="121" t="s">
        <v>262</v>
      </c>
      <c r="F27" s="123" t="s">
        <v>18</v>
      </c>
      <c r="G27" s="205">
        <v>0.17</v>
      </c>
      <c r="H27" s="205">
        <v>0.33</v>
      </c>
      <c r="I27" s="205">
        <v>0.28000000000000003</v>
      </c>
      <c r="J27" s="205">
        <v>0.22</v>
      </c>
      <c r="K27" s="205">
        <v>0</v>
      </c>
      <c r="L27" s="181">
        <v>3</v>
      </c>
      <c r="M27" s="205">
        <v>0.17</v>
      </c>
      <c r="N27" s="21"/>
    </row>
    <row r="28" spans="1:14" ht="15" customHeight="1" x14ac:dyDescent="0.25">
      <c r="A28" s="187">
        <v>28</v>
      </c>
      <c r="B28" s="116"/>
      <c r="C28" s="121" t="s">
        <v>22</v>
      </c>
      <c r="D28" s="121" t="s">
        <v>260</v>
      </c>
      <c r="E28" s="121" t="s">
        <v>263</v>
      </c>
      <c r="F28" s="123" t="s">
        <v>18</v>
      </c>
      <c r="G28" s="205"/>
      <c r="H28" s="205"/>
      <c r="I28" s="205"/>
      <c r="J28" s="205"/>
      <c r="K28" s="205">
        <v>1</v>
      </c>
      <c r="L28" s="181">
        <v>1</v>
      </c>
      <c r="M28" s="205">
        <v>0</v>
      </c>
      <c r="N28" s="21"/>
    </row>
    <row r="29" spans="1:14" ht="15" customHeight="1" x14ac:dyDescent="0.25">
      <c r="A29" s="187">
        <v>29</v>
      </c>
      <c r="B29" s="116"/>
      <c r="C29" s="121" t="s">
        <v>22</v>
      </c>
      <c r="D29" s="121" t="s">
        <v>260</v>
      </c>
      <c r="E29" s="121" t="s">
        <v>264</v>
      </c>
      <c r="F29" s="123" t="s">
        <v>18</v>
      </c>
      <c r="G29" s="205"/>
      <c r="H29" s="205"/>
      <c r="I29" s="205"/>
      <c r="J29" s="205"/>
      <c r="K29" s="205">
        <v>1</v>
      </c>
      <c r="L29" s="181">
        <v>1</v>
      </c>
      <c r="M29" s="205">
        <v>0</v>
      </c>
      <c r="N29" s="21"/>
    </row>
    <row r="30" spans="1:14" ht="15" customHeight="1" x14ac:dyDescent="0.25">
      <c r="A30" s="187">
        <v>30</v>
      </c>
      <c r="B30" s="116"/>
      <c r="C30" s="121" t="s">
        <v>22</v>
      </c>
      <c r="D30" s="121" t="s">
        <v>260</v>
      </c>
      <c r="E30" s="121" t="s">
        <v>37</v>
      </c>
      <c r="F30" s="123" t="s">
        <v>18</v>
      </c>
      <c r="G30" s="205"/>
      <c r="H30" s="205"/>
      <c r="I30" s="205"/>
      <c r="J30" s="205"/>
      <c r="K30" s="205"/>
      <c r="L30" s="181" t="s">
        <v>451</v>
      </c>
      <c r="M30" s="205">
        <v>0</v>
      </c>
      <c r="N30" s="21"/>
    </row>
    <row r="31" spans="1:14" ht="15" customHeight="1" x14ac:dyDescent="0.25">
      <c r="A31" s="187">
        <v>31</v>
      </c>
      <c r="B31" s="116"/>
      <c r="C31" s="121" t="s">
        <v>22</v>
      </c>
      <c r="D31" s="121" t="s">
        <v>260</v>
      </c>
      <c r="E31" s="121" t="s">
        <v>265</v>
      </c>
      <c r="F31" s="123" t="s">
        <v>18</v>
      </c>
      <c r="G31" s="205"/>
      <c r="H31" s="205"/>
      <c r="I31" s="205"/>
      <c r="J31" s="205"/>
      <c r="K31" s="205"/>
      <c r="L31" s="181" t="s">
        <v>451</v>
      </c>
      <c r="M31" s="205">
        <v>0</v>
      </c>
      <c r="N31" s="21"/>
    </row>
    <row r="32" spans="1:14" ht="15" customHeight="1" x14ac:dyDescent="0.25">
      <c r="A32" s="187">
        <v>32</v>
      </c>
      <c r="B32" s="116"/>
      <c r="C32" s="121" t="s">
        <v>22</v>
      </c>
      <c r="D32" s="121" t="s">
        <v>260</v>
      </c>
      <c r="E32" s="121" t="s">
        <v>266</v>
      </c>
      <c r="F32" s="123" t="s">
        <v>18</v>
      </c>
      <c r="G32" s="205"/>
      <c r="H32" s="205"/>
      <c r="I32" s="205"/>
      <c r="J32" s="205">
        <v>1</v>
      </c>
      <c r="K32" s="205"/>
      <c r="L32" s="181">
        <v>4</v>
      </c>
      <c r="M32" s="205">
        <v>0</v>
      </c>
      <c r="N32" s="21"/>
    </row>
    <row r="33" spans="1:14" ht="15" customHeight="1" x14ac:dyDescent="0.25">
      <c r="A33" s="187">
        <v>33</v>
      </c>
      <c r="B33" s="116"/>
      <c r="C33" s="121" t="s">
        <v>22</v>
      </c>
      <c r="D33" s="121" t="s">
        <v>260</v>
      </c>
      <c r="E33" s="121" t="s">
        <v>267</v>
      </c>
      <c r="F33" s="123" t="s">
        <v>18</v>
      </c>
      <c r="G33" s="205">
        <v>0</v>
      </c>
      <c r="H33" s="205">
        <v>0</v>
      </c>
      <c r="I33" s="205">
        <v>0.28169014084507044</v>
      </c>
      <c r="J33" s="205">
        <v>0.71830985915492962</v>
      </c>
      <c r="K33" s="205">
        <v>0</v>
      </c>
      <c r="L33" s="181">
        <v>3</v>
      </c>
      <c r="M33" s="205">
        <v>0</v>
      </c>
      <c r="N33" s="21"/>
    </row>
    <row r="34" spans="1:14" ht="15" customHeight="1" x14ac:dyDescent="0.25">
      <c r="A34" s="187">
        <v>34</v>
      </c>
      <c r="B34" s="116"/>
      <c r="C34" s="121" t="s">
        <v>22</v>
      </c>
      <c r="D34" s="121" t="s">
        <v>260</v>
      </c>
      <c r="E34" s="121" t="s">
        <v>268</v>
      </c>
      <c r="F34" s="123" t="s">
        <v>18</v>
      </c>
      <c r="G34" s="205">
        <v>0</v>
      </c>
      <c r="H34" s="205">
        <v>0</v>
      </c>
      <c r="I34" s="205">
        <v>0.53333333333333333</v>
      </c>
      <c r="J34" s="205">
        <v>0.46666666666666667</v>
      </c>
      <c r="K34" s="205">
        <v>0</v>
      </c>
      <c r="L34" s="181">
        <v>3</v>
      </c>
      <c r="M34" s="205">
        <v>0</v>
      </c>
      <c r="N34" s="21"/>
    </row>
    <row r="35" spans="1:14" s="87" customFormat="1" ht="15" customHeight="1" x14ac:dyDescent="0.25">
      <c r="A35" s="187">
        <v>35</v>
      </c>
      <c r="B35" s="116"/>
      <c r="C35" s="121"/>
      <c r="D35" s="121"/>
      <c r="E35" s="121"/>
      <c r="F35" s="164"/>
      <c r="G35" s="121"/>
      <c r="H35" s="121"/>
      <c r="I35" s="164"/>
      <c r="J35" s="121"/>
      <c r="K35" s="121"/>
      <c r="L35" s="164"/>
      <c r="M35" s="164"/>
      <c r="N35" s="21"/>
    </row>
    <row r="36" spans="1:14" s="87" customFormat="1" ht="12.75" customHeight="1" x14ac:dyDescent="0.2">
      <c r="A36" s="187">
        <v>36</v>
      </c>
      <c r="B36" s="141"/>
      <c r="C36" s="125"/>
      <c r="D36" s="125"/>
      <c r="E36" s="125"/>
      <c r="F36" s="125"/>
      <c r="G36" s="313" t="s">
        <v>504</v>
      </c>
      <c r="H36" s="313"/>
      <c r="I36" s="313"/>
      <c r="J36" s="313"/>
      <c r="K36" s="313"/>
      <c r="L36" s="313"/>
      <c r="M36" s="313"/>
      <c r="N36" s="21"/>
    </row>
    <row r="37" spans="1:14" s="87" customFormat="1" ht="12.75" customHeight="1" x14ac:dyDescent="0.2">
      <c r="A37" s="187">
        <v>37</v>
      </c>
      <c r="B37" s="141"/>
      <c r="C37" s="125"/>
      <c r="D37" s="125"/>
      <c r="E37" s="125"/>
      <c r="F37" s="125"/>
      <c r="G37" s="134"/>
      <c r="H37" s="134"/>
      <c r="I37" s="134"/>
      <c r="J37" s="134"/>
      <c r="K37" s="134"/>
      <c r="L37" s="125"/>
      <c r="M37" s="314" t="s">
        <v>505</v>
      </c>
      <c r="N37" s="21"/>
    </row>
    <row r="38" spans="1:14" s="13" customFormat="1" ht="54" customHeight="1" x14ac:dyDescent="0.2">
      <c r="A38" s="187">
        <v>38</v>
      </c>
      <c r="B38" s="161"/>
      <c r="C38" s="162" t="s">
        <v>14</v>
      </c>
      <c r="D38" s="163" t="s">
        <v>2</v>
      </c>
      <c r="E38" s="163" t="s">
        <v>15</v>
      </c>
      <c r="F38" s="156" t="s">
        <v>72</v>
      </c>
      <c r="G38" s="156" t="s">
        <v>64</v>
      </c>
      <c r="H38" s="156" t="s">
        <v>65</v>
      </c>
      <c r="I38" s="156" t="s">
        <v>66</v>
      </c>
      <c r="J38" s="156" t="s">
        <v>302</v>
      </c>
      <c r="K38" s="156" t="s">
        <v>67</v>
      </c>
      <c r="L38" s="156" t="s">
        <v>69</v>
      </c>
      <c r="M38" s="315"/>
      <c r="N38" s="30"/>
    </row>
    <row r="39" spans="1:14" ht="15" customHeight="1" x14ac:dyDescent="0.2">
      <c r="A39" s="187">
        <v>39</v>
      </c>
      <c r="B39" s="141"/>
      <c r="C39" s="121" t="s">
        <v>22</v>
      </c>
      <c r="D39" s="121" t="s">
        <v>495</v>
      </c>
      <c r="E39" s="121" t="s">
        <v>269</v>
      </c>
      <c r="F39" s="123" t="s">
        <v>18</v>
      </c>
      <c r="G39" s="205">
        <v>0</v>
      </c>
      <c r="H39" s="205">
        <v>0.28125</v>
      </c>
      <c r="I39" s="205">
        <v>0.25</v>
      </c>
      <c r="J39" s="205">
        <v>0.46875</v>
      </c>
      <c r="K39" s="205">
        <v>0</v>
      </c>
      <c r="L39" s="181">
        <v>3</v>
      </c>
      <c r="M39" s="205">
        <v>0</v>
      </c>
      <c r="N39" s="21"/>
    </row>
    <row r="40" spans="1:14" ht="15" customHeight="1" x14ac:dyDescent="0.2">
      <c r="A40" s="187">
        <v>40</v>
      </c>
      <c r="B40" s="141"/>
      <c r="C40" s="121" t="s">
        <v>22</v>
      </c>
      <c r="D40" s="121" t="s">
        <v>270</v>
      </c>
      <c r="E40" s="121" t="s">
        <v>38</v>
      </c>
      <c r="F40" s="123" t="s">
        <v>24</v>
      </c>
      <c r="G40" s="205"/>
      <c r="H40" s="205"/>
      <c r="I40" s="205"/>
      <c r="J40" s="205"/>
      <c r="K40" s="205">
        <v>1</v>
      </c>
      <c r="L40" s="181">
        <v>1</v>
      </c>
      <c r="M40" s="205">
        <v>0</v>
      </c>
      <c r="N40" s="21"/>
    </row>
    <row r="41" spans="1:14" ht="15" customHeight="1" x14ac:dyDescent="0.2">
      <c r="A41" s="187">
        <v>41</v>
      </c>
      <c r="B41" s="141"/>
      <c r="C41" s="121" t="s">
        <v>22</v>
      </c>
      <c r="D41" s="121" t="s">
        <v>270</v>
      </c>
      <c r="E41" s="121" t="s">
        <v>39</v>
      </c>
      <c r="F41" s="123" t="s">
        <v>24</v>
      </c>
      <c r="G41" s="205"/>
      <c r="H41" s="205"/>
      <c r="I41" s="205"/>
      <c r="J41" s="205"/>
      <c r="K41" s="205"/>
      <c r="L41" s="181" t="s">
        <v>451</v>
      </c>
      <c r="M41" s="205"/>
      <c r="N41" s="21"/>
    </row>
    <row r="42" spans="1:14" ht="15" customHeight="1" x14ac:dyDescent="0.2">
      <c r="A42" s="187">
        <v>42</v>
      </c>
      <c r="B42" s="141"/>
      <c r="C42" s="121" t="s">
        <v>22</v>
      </c>
      <c r="D42" s="121" t="s">
        <v>270</v>
      </c>
      <c r="E42" s="121" t="s">
        <v>271</v>
      </c>
      <c r="F42" s="123" t="s">
        <v>24</v>
      </c>
      <c r="G42" s="205"/>
      <c r="H42" s="205"/>
      <c r="I42" s="205"/>
      <c r="J42" s="205"/>
      <c r="K42" s="205"/>
      <c r="L42" s="181" t="s">
        <v>451</v>
      </c>
      <c r="M42" s="205"/>
      <c r="N42" s="21"/>
    </row>
    <row r="43" spans="1:14" ht="15" customHeight="1" x14ac:dyDescent="0.2">
      <c r="A43" s="187">
        <v>43</v>
      </c>
      <c r="B43" s="141"/>
      <c r="C43" s="121" t="s">
        <v>22</v>
      </c>
      <c r="D43" s="121" t="s">
        <v>272</v>
      </c>
      <c r="E43" s="121" t="s">
        <v>40</v>
      </c>
      <c r="F43" s="123" t="s">
        <v>24</v>
      </c>
      <c r="G43" s="205">
        <v>0</v>
      </c>
      <c r="H43" s="205">
        <v>0</v>
      </c>
      <c r="I43" s="205">
        <v>0.12620809596425819</v>
      </c>
      <c r="J43" s="205">
        <v>0.8737919040357417</v>
      </c>
      <c r="K43" s="205">
        <v>0</v>
      </c>
      <c r="L43" s="181">
        <v>2</v>
      </c>
      <c r="M43" s="205">
        <v>0</v>
      </c>
      <c r="N43" s="21"/>
    </row>
    <row r="44" spans="1:14" ht="15" customHeight="1" x14ac:dyDescent="0.2">
      <c r="A44" s="187">
        <v>44</v>
      </c>
      <c r="B44" s="141"/>
      <c r="C44" s="121" t="s">
        <v>22</v>
      </c>
      <c r="D44" s="121" t="s">
        <v>272</v>
      </c>
      <c r="E44" s="121" t="s">
        <v>41</v>
      </c>
      <c r="F44" s="123" t="s">
        <v>24</v>
      </c>
      <c r="G44" s="205">
        <v>0</v>
      </c>
      <c r="H44" s="205">
        <v>0</v>
      </c>
      <c r="I44" s="205">
        <v>0.87181508324027646</v>
      </c>
      <c r="J44" s="205">
        <v>0.12818491675972352</v>
      </c>
      <c r="K44" s="205">
        <v>0</v>
      </c>
      <c r="L44" s="181">
        <v>2</v>
      </c>
      <c r="M44" s="205">
        <v>0</v>
      </c>
      <c r="N44" s="21"/>
    </row>
    <row r="45" spans="1:14" ht="15" customHeight="1" x14ac:dyDescent="0.2">
      <c r="A45" s="187">
        <v>45</v>
      </c>
      <c r="B45" s="141"/>
      <c r="C45" s="121" t="s">
        <v>22</v>
      </c>
      <c r="D45" s="121" t="s">
        <v>272</v>
      </c>
      <c r="E45" s="121" t="s">
        <v>42</v>
      </c>
      <c r="F45" s="123" t="s">
        <v>24</v>
      </c>
      <c r="G45" s="205"/>
      <c r="H45" s="205"/>
      <c r="I45" s="205"/>
      <c r="J45" s="205"/>
      <c r="K45" s="205"/>
      <c r="L45" s="181" t="s">
        <v>451</v>
      </c>
      <c r="M45" s="205"/>
      <c r="N45" s="21"/>
    </row>
    <row r="46" spans="1:14" ht="15" customHeight="1" x14ac:dyDescent="0.2">
      <c r="A46" s="187">
        <v>46</v>
      </c>
      <c r="B46" s="141"/>
      <c r="C46" s="142" t="s">
        <v>22</v>
      </c>
      <c r="D46" s="142" t="s">
        <v>273</v>
      </c>
      <c r="E46" s="121" t="s">
        <v>274</v>
      </c>
      <c r="F46" s="123" t="s">
        <v>18</v>
      </c>
      <c r="G46" s="205"/>
      <c r="H46" s="205"/>
      <c r="I46" s="205"/>
      <c r="J46" s="205"/>
      <c r="K46" s="205">
        <v>1</v>
      </c>
      <c r="L46" s="181">
        <v>1</v>
      </c>
      <c r="M46" s="205">
        <v>0</v>
      </c>
      <c r="N46" s="21"/>
    </row>
    <row r="47" spans="1:14" ht="15" customHeight="1" x14ac:dyDescent="0.2">
      <c r="A47" s="187">
        <v>47</v>
      </c>
      <c r="B47" s="141"/>
      <c r="C47" s="142" t="s">
        <v>22</v>
      </c>
      <c r="D47" s="142" t="s">
        <v>273</v>
      </c>
      <c r="E47" s="121" t="s">
        <v>275</v>
      </c>
      <c r="F47" s="123" t="s">
        <v>18</v>
      </c>
      <c r="G47" s="205"/>
      <c r="H47" s="205"/>
      <c r="I47" s="205"/>
      <c r="J47" s="205"/>
      <c r="K47" s="205">
        <v>1</v>
      </c>
      <c r="L47" s="181">
        <v>1</v>
      </c>
      <c r="M47" s="205">
        <v>0</v>
      </c>
      <c r="N47" s="21"/>
    </row>
    <row r="48" spans="1:14" ht="15" customHeight="1" x14ac:dyDescent="0.2">
      <c r="A48" s="187">
        <v>48</v>
      </c>
      <c r="B48" s="141"/>
      <c r="C48" s="142" t="s">
        <v>22</v>
      </c>
      <c r="D48" s="142" t="s">
        <v>273</v>
      </c>
      <c r="E48" s="135" t="s">
        <v>276</v>
      </c>
      <c r="F48" s="123" t="s">
        <v>18</v>
      </c>
      <c r="G48" s="205"/>
      <c r="H48" s="205"/>
      <c r="I48" s="205"/>
      <c r="J48" s="205"/>
      <c r="K48" s="205">
        <v>1</v>
      </c>
      <c r="L48" s="181">
        <v>1</v>
      </c>
      <c r="M48" s="205">
        <v>0</v>
      </c>
      <c r="N48" s="21"/>
    </row>
    <row r="49" spans="1:14" ht="15" customHeight="1" x14ac:dyDescent="0.2">
      <c r="A49" s="187">
        <v>49</v>
      </c>
      <c r="B49" s="141"/>
      <c r="C49" s="142" t="s">
        <v>22</v>
      </c>
      <c r="D49" s="142" t="s">
        <v>273</v>
      </c>
      <c r="E49" s="127" t="s">
        <v>277</v>
      </c>
      <c r="F49" s="123" t="s">
        <v>18</v>
      </c>
      <c r="G49" s="205"/>
      <c r="H49" s="205"/>
      <c r="I49" s="205"/>
      <c r="J49" s="205"/>
      <c r="K49" s="205">
        <v>1</v>
      </c>
      <c r="L49" s="181">
        <v>1</v>
      </c>
      <c r="M49" s="205">
        <v>0</v>
      </c>
      <c r="N49" s="21"/>
    </row>
    <row r="50" spans="1:14" ht="15" customHeight="1" x14ac:dyDescent="0.2">
      <c r="A50" s="187">
        <v>50</v>
      </c>
      <c r="B50" s="141"/>
      <c r="C50" s="121" t="s">
        <v>22</v>
      </c>
      <c r="D50" s="121" t="s">
        <v>273</v>
      </c>
      <c r="E50" s="121" t="s">
        <v>43</v>
      </c>
      <c r="F50" s="123" t="s">
        <v>18</v>
      </c>
      <c r="G50" s="205"/>
      <c r="H50" s="205"/>
      <c r="I50" s="205"/>
      <c r="J50" s="205"/>
      <c r="K50" s="205">
        <v>1</v>
      </c>
      <c r="L50" s="181">
        <v>1</v>
      </c>
      <c r="M50" s="205">
        <v>0</v>
      </c>
      <c r="N50" s="21"/>
    </row>
    <row r="51" spans="1:14" ht="15" customHeight="1" x14ac:dyDescent="0.2">
      <c r="A51" s="187">
        <v>51</v>
      </c>
      <c r="B51" s="141"/>
      <c r="C51" s="121" t="s">
        <v>22</v>
      </c>
      <c r="D51" s="121" t="s">
        <v>278</v>
      </c>
      <c r="E51" s="121" t="s">
        <v>44</v>
      </c>
      <c r="F51" s="123" t="s">
        <v>18</v>
      </c>
      <c r="G51" s="205">
        <v>1.022964509394572E-2</v>
      </c>
      <c r="H51" s="205">
        <v>1.2734864300626305E-2</v>
      </c>
      <c r="I51" s="205">
        <v>0.52651356993736953</v>
      </c>
      <c r="J51" s="205">
        <v>0.45052192066805846</v>
      </c>
      <c r="K51" s="205">
        <v>0</v>
      </c>
      <c r="L51" s="181">
        <v>3</v>
      </c>
      <c r="M51" s="205">
        <v>1.022964509394572E-2</v>
      </c>
      <c r="N51" s="21"/>
    </row>
    <row r="52" spans="1:14" ht="15" customHeight="1" x14ac:dyDescent="0.2">
      <c r="A52" s="187">
        <v>52</v>
      </c>
      <c r="B52" s="141"/>
      <c r="C52" s="121" t="s">
        <v>22</v>
      </c>
      <c r="D52" s="121" t="s">
        <v>278</v>
      </c>
      <c r="E52" s="121" t="s">
        <v>45</v>
      </c>
      <c r="F52" s="123" t="s">
        <v>18</v>
      </c>
      <c r="G52" s="205">
        <v>3.9617486338797817E-2</v>
      </c>
      <c r="H52" s="205">
        <v>2.0491803278688523E-2</v>
      </c>
      <c r="I52" s="205">
        <v>0.37841530054644806</v>
      </c>
      <c r="J52" s="205">
        <v>0.56147540983606559</v>
      </c>
      <c r="K52" s="205">
        <v>0</v>
      </c>
      <c r="L52" s="181">
        <v>3</v>
      </c>
      <c r="M52" s="205">
        <v>3.9617486338797817E-2</v>
      </c>
      <c r="N52" s="21"/>
    </row>
    <row r="53" spans="1:14" ht="15" customHeight="1" x14ac:dyDescent="0.2">
      <c r="A53" s="187">
        <v>53</v>
      </c>
      <c r="B53" s="141"/>
      <c r="C53" s="121" t="s">
        <v>22</v>
      </c>
      <c r="D53" s="121" t="s">
        <v>279</v>
      </c>
      <c r="E53" s="121" t="s">
        <v>13</v>
      </c>
      <c r="F53" s="123" t="s">
        <v>18</v>
      </c>
      <c r="G53" s="205"/>
      <c r="H53" s="205"/>
      <c r="I53" s="205"/>
      <c r="J53" s="205"/>
      <c r="K53" s="205">
        <v>1</v>
      </c>
      <c r="L53" s="181">
        <v>1</v>
      </c>
      <c r="M53" s="205">
        <v>0</v>
      </c>
      <c r="N53" s="21"/>
    </row>
    <row r="54" spans="1:14" ht="15" customHeight="1" x14ac:dyDescent="0.2">
      <c r="A54" s="187">
        <v>54</v>
      </c>
      <c r="B54" s="141"/>
      <c r="C54" s="121" t="s">
        <v>22</v>
      </c>
      <c r="D54" s="121" t="s">
        <v>280</v>
      </c>
      <c r="E54" s="121" t="s">
        <v>46</v>
      </c>
      <c r="F54" s="123" t="s">
        <v>18</v>
      </c>
      <c r="G54" s="205"/>
      <c r="H54" s="205"/>
      <c r="I54" s="205"/>
      <c r="J54" s="205"/>
      <c r="K54" s="205">
        <v>1</v>
      </c>
      <c r="L54" s="181">
        <v>1</v>
      </c>
      <c r="M54" s="205">
        <v>0</v>
      </c>
      <c r="N54" s="21"/>
    </row>
    <row r="55" spans="1:14" ht="15" customHeight="1" x14ac:dyDescent="0.2">
      <c r="A55" s="187">
        <v>55</v>
      </c>
      <c r="B55" s="141"/>
      <c r="C55" s="121" t="s">
        <v>47</v>
      </c>
      <c r="D55" s="121" t="s">
        <v>281</v>
      </c>
      <c r="E55" s="121" t="s">
        <v>282</v>
      </c>
      <c r="F55" s="123" t="s">
        <v>24</v>
      </c>
      <c r="G55" s="205"/>
      <c r="H55" s="205"/>
      <c r="I55" s="205"/>
      <c r="J55" s="205"/>
      <c r="K55" s="205">
        <v>1</v>
      </c>
      <c r="L55" s="181">
        <v>1</v>
      </c>
      <c r="M55" s="205">
        <v>0</v>
      </c>
      <c r="N55" s="21"/>
    </row>
    <row r="56" spans="1:14" ht="15" customHeight="1" x14ac:dyDescent="0.2">
      <c r="A56" s="187">
        <v>56</v>
      </c>
      <c r="B56" s="141"/>
      <c r="C56" s="121" t="s">
        <v>47</v>
      </c>
      <c r="D56" s="121" t="s">
        <v>283</v>
      </c>
      <c r="E56" s="121" t="s">
        <v>284</v>
      </c>
      <c r="F56" s="123" t="s">
        <v>24</v>
      </c>
      <c r="G56" s="205">
        <v>5.365656748143275E-2</v>
      </c>
      <c r="H56" s="205">
        <v>0.14206231139891545</v>
      </c>
      <c r="I56" s="205">
        <v>0.49173895492769293</v>
      </c>
      <c r="J56" s="205">
        <v>0.31254216619195879</v>
      </c>
      <c r="K56" s="205">
        <v>0</v>
      </c>
      <c r="L56" s="181">
        <v>3</v>
      </c>
      <c r="M56" s="205">
        <v>5.365656748143275E-2</v>
      </c>
      <c r="N56" s="21"/>
    </row>
    <row r="57" spans="1:14" ht="15" customHeight="1" x14ac:dyDescent="0.2">
      <c r="A57" s="187">
        <v>57</v>
      </c>
      <c r="B57" s="141"/>
      <c r="C57" s="121" t="s">
        <v>47</v>
      </c>
      <c r="D57" s="121" t="s">
        <v>285</v>
      </c>
      <c r="E57" s="121" t="s">
        <v>286</v>
      </c>
      <c r="F57" s="123" t="s">
        <v>24</v>
      </c>
      <c r="G57" s="205"/>
      <c r="H57" s="205"/>
      <c r="I57" s="205"/>
      <c r="J57" s="205"/>
      <c r="K57" s="205">
        <v>1</v>
      </c>
      <c r="L57" s="181">
        <v>1</v>
      </c>
      <c r="M57" s="205">
        <v>0</v>
      </c>
      <c r="N57" s="21"/>
    </row>
    <row r="58" spans="1:14" ht="15" customHeight="1" x14ac:dyDescent="0.2">
      <c r="A58" s="187">
        <v>58</v>
      </c>
      <c r="B58" s="141"/>
      <c r="C58" s="121" t="s">
        <v>47</v>
      </c>
      <c r="D58" s="121" t="s">
        <v>48</v>
      </c>
      <c r="E58" s="121" t="s">
        <v>489</v>
      </c>
      <c r="F58" s="123" t="s">
        <v>18</v>
      </c>
      <c r="G58" s="205"/>
      <c r="H58" s="205"/>
      <c r="I58" s="205"/>
      <c r="J58" s="205"/>
      <c r="K58" s="205">
        <v>1</v>
      </c>
      <c r="L58" s="181">
        <v>1</v>
      </c>
      <c r="M58" s="205">
        <v>0</v>
      </c>
      <c r="N58" s="21"/>
    </row>
    <row r="59" spans="1:14" ht="15" customHeight="1" x14ac:dyDescent="0.2">
      <c r="A59" s="187">
        <v>59</v>
      </c>
      <c r="B59" s="141"/>
      <c r="C59" s="142" t="s">
        <v>16</v>
      </c>
      <c r="D59" s="142" t="s">
        <v>49</v>
      </c>
      <c r="E59" s="127" t="s">
        <v>50</v>
      </c>
      <c r="F59" s="123" t="s">
        <v>18</v>
      </c>
      <c r="G59" s="205">
        <v>0</v>
      </c>
      <c r="H59" s="205">
        <v>0.09</v>
      </c>
      <c r="I59" s="205">
        <v>0.13</v>
      </c>
      <c r="J59" s="205">
        <v>0.78</v>
      </c>
      <c r="K59" s="205">
        <v>0</v>
      </c>
      <c r="L59" s="181">
        <v>3</v>
      </c>
      <c r="M59" s="205">
        <v>0</v>
      </c>
      <c r="N59" s="21"/>
    </row>
    <row r="60" spans="1:14" ht="15" customHeight="1" x14ac:dyDescent="0.2">
      <c r="A60" s="187">
        <v>60</v>
      </c>
      <c r="B60" s="141"/>
      <c r="C60" s="142" t="s">
        <v>16</v>
      </c>
      <c r="D60" s="142" t="s">
        <v>51</v>
      </c>
      <c r="E60" s="121" t="s">
        <v>459</v>
      </c>
      <c r="F60" s="123" t="s">
        <v>289</v>
      </c>
      <c r="G60" s="205">
        <v>0</v>
      </c>
      <c r="H60" s="205">
        <v>0.13</v>
      </c>
      <c r="I60" s="205">
        <v>0.04</v>
      </c>
      <c r="J60" s="205">
        <v>0.83</v>
      </c>
      <c r="K60" s="205">
        <v>0</v>
      </c>
      <c r="L60" s="181">
        <v>3</v>
      </c>
      <c r="M60" s="205">
        <v>0</v>
      </c>
      <c r="N60" s="21"/>
    </row>
    <row r="61" spans="1:14" ht="15" customHeight="1" x14ac:dyDescent="0.2">
      <c r="A61" s="187">
        <v>61</v>
      </c>
      <c r="B61" s="141"/>
      <c r="C61" s="121" t="s">
        <v>16</v>
      </c>
      <c r="D61" s="121" t="s">
        <v>287</v>
      </c>
      <c r="E61" s="121" t="s">
        <v>21</v>
      </c>
      <c r="F61" s="164" t="s">
        <v>18</v>
      </c>
      <c r="G61" s="205"/>
      <c r="H61" s="205"/>
      <c r="I61" s="205"/>
      <c r="J61" s="205">
        <v>1</v>
      </c>
      <c r="K61" s="205"/>
      <c r="L61" s="181">
        <v>1</v>
      </c>
      <c r="M61" s="205">
        <v>0</v>
      </c>
      <c r="N61" s="21"/>
    </row>
    <row r="62" spans="1:14" ht="15" customHeight="1" x14ac:dyDescent="0.2">
      <c r="A62" s="187">
        <v>62</v>
      </c>
      <c r="B62" s="141"/>
      <c r="C62" s="121" t="s">
        <v>16</v>
      </c>
      <c r="D62" s="121" t="s">
        <v>288</v>
      </c>
      <c r="E62" s="121" t="s">
        <v>54</v>
      </c>
      <c r="F62" s="123" t="s">
        <v>289</v>
      </c>
      <c r="G62" s="205">
        <v>0.16666666666666666</v>
      </c>
      <c r="H62" s="205">
        <v>0.33333333333333331</v>
      </c>
      <c r="I62" s="205">
        <v>0.16666666666666666</v>
      </c>
      <c r="J62" s="205">
        <v>0.33333333333333331</v>
      </c>
      <c r="K62" s="205"/>
      <c r="L62" s="181">
        <v>3</v>
      </c>
      <c r="M62" s="205">
        <v>0.16666666666666666</v>
      </c>
      <c r="N62" s="21"/>
    </row>
    <row r="63" spans="1:14" ht="15" customHeight="1" x14ac:dyDescent="0.2">
      <c r="A63" s="187">
        <v>63</v>
      </c>
      <c r="B63" s="141"/>
      <c r="C63" s="121" t="s">
        <v>16</v>
      </c>
      <c r="D63" s="121" t="s">
        <v>288</v>
      </c>
      <c r="E63" s="121" t="s">
        <v>55</v>
      </c>
      <c r="F63" s="164" t="s">
        <v>18</v>
      </c>
      <c r="G63" s="205">
        <v>1.8029431829256408E-3</v>
      </c>
      <c r="H63" s="205">
        <v>6.2567001266933042E-2</v>
      </c>
      <c r="I63" s="205">
        <v>0.13483091316635806</v>
      </c>
      <c r="J63" s="205">
        <v>0.29495175908780819</v>
      </c>
      <c r="K63" s="205">
        <v>0.50584738329597501</v>
      </c>
      <c r="L63" s="181">
        <v>1</v>
      </c>
      <c r="M63" s="205">
        <v>1.8029431829256408E-3</v>
      </c>
      <c r="N63" s="21"/>
    </row>
    <row r="64" spans="1:14" ht="15" customHeight="1" x14ac:dyDescent="0.2">
      <c r="A64" s="187">
        <v>64</v>
      </c>
      <c r="B64" s="141"/>
      <c r="C64" s="121" t="s">
        <v>16</v>
      </c>
      <c r="D64" s="121" t="s">
        <v>52</v>
      </c>
      <c r="E64" s="121" t="s">
        <v>53</v>
      </c>
      <c r="F64" s="123" t="s">
        <v>24</v>
      </c>
      <c r="G64" s="205"/>
      <c r="H64" s="205"/>
      <c r="I64" s="205"/>
      <c r="J64" s="205"/>
      <c r="K64" s="205"/>
      <c r="L64" s="181" t="s">
        <v>451</v>
      </c>
      <c r="M64" s="205"/>
      <c r="N64" s="21"/>
    </row>
    <row r="65" spans="1:14" x14ac:dyDescent="0.2">
      <c r="A65" s="188"/>
      <c r="B65" s="56"/>
      <c r="C65" s="24"/>
      <c r="D65" s="24"/>
      <c r="E65" s="24"/>
      <c r="F65" s="24"/>
      <c r="G65" s="24"/>
      <c r="H65" s="24"/>
      <c r="I65" s="24"/>
      <c r="J65" s="24"/>
      <c r="K65" s="24"/>
      <c r="L65" s="24"/>
      <c r="M65" s="24"/>
      <c r="N65" s="25"/>
    </row>
  </sheetData>
  <sheetProtection sheet="1" objects="1" formatRows="0" insertRows="0"/>
  <customSheetViews>
    <customSheetView guid="{21F2E024-704F-4E93-AC63-213755ECFFE0}" scale="55" showPageBreaks="1" showGridLines="0" printArea="1" view="pageBreakPreview">
      <selection activeCell="M30" sqref="M30"/>
      <pageMargins left="0.70866141732283472" right="0.70866141732283472" top="0.74803149606299213" bottom="0.74803149606299213" header="0.31496062992125984" footer="0.31496062992125984"/>
      <pageSetup paperSize="9" scale="49"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7">
    <mergeCell ref="G36:M36"/>
    <mergeCell ref="M37:M38"/>
    <mergeCell ref="K2:M2"/>
    <mergeCell ref="K3:M3"/>
    <mergeCell ref="M8:M9"/>
    <mergeCell ref="G7:M7"/>
    <mergeCell ref="A5:M5"/>
  </mergeCells>
  <conditionalFormatting sqref="G10:K10">
    <cfRule type="expression" priority="203" stopIfTrue="1">
      <formula>SUM($G$10:$K$10)=0%</formula>
    </cfRule>
    <cfRule type="expression" dxfId="50" priority="204" stopIfTrue="1">
      <formula>SUM($G$10:$K$10)&lt;&gt;100%</formula>
    </cfRule>
  </conditionalFormatting>
  <conditionalFormatting sqref="G11:K11">
    <cfRule type="expression" priority="201" stopIfTrue="1">
      <formula>SUM($G$11:$K$11)=0%</formula>
    </cfRule>
    <cfRule type="expression" dxfId="49" priority="202" stopIfTrue="1">
      <formula>SUM($G$11:$K$11)&lt;&gt;100%</formula>
    </cfRule>
  </conditionalFormatting>
  <conditionalFormatting sqref="G12:K12">
    <cfRule type="expression" priority="199" stopIfTrue="1">
      <formula>SUM($G$12:$K$12)=0%</formula>
    </cfRule>
    <cfRule type="expression" dxfId="48" priority="200" stopIfTrue="1">
      <formula>SUM($G$12:$K$12)&lt;&gt;100%</formula>
    </cfRule>
  </conditionalFormatting>
  <conditionalFormatting sqref="G13:K13">
    <cfRule type="expression" priority="197" stopIfTrue="1">
      <formula>SUM($G$13:$K$13)=0%</formula>
    </cfRule>
    <cfRule type="expression" dxfId="47" priority="198" stopIfTrue="1">
      <formula>SUM($G$13:$K$13)&lt;&gt;100%</formula>
    </cfRule>
  </conditionalFormatting>
  <conditionalFormatting sqref="G14:K14">
    <cfRule type="expression" priority="195" stopIfTrue="1">
      <formula>SUM($G$14:$K$14)=0%</formula>
    </cfRule>
    <cfRule type="expression" dxfId="46" priority="196" stopIfTrue="1">
      <formula>SUM($G$14:$K$14)&lt;&gt;100%</formula>
    </cfRule>
  </conditionalFormatting>
  <conditionalFormatting sqref="G15:K15">
    <cfRule type="expression" priority="193" stopIfTrue="1">
      <formula>SUM($G$15:$K$15)=0%</formula>
    </cfRule>
    <cfRule type="expression" dxfId="45" priority="194" stopIfTrue="1">
      <formula>SUM($G$15:$K$15)&lt;&gt;100%</formula>
    </cfRule>
  </conditionalFormatting>
  <conditionalFormatting sqref="G16:K16">
    <cfRule type="expression" priority="191" stopIfTrue="1">
      <formula>SUM($G$16:$K$16)=0%</formula>
    </cfRule>
    <cfRule type="expression" dxfId="44" priority="192" stopIfTrue="1">
      <formula>SUM($G$16:$K$16)&lt;&gt;100%</formula>
    </cfRule>
  </conditionalFormatting>
  <conditionalFormatting sqref="G17:K17">
    <cfRule type="expression" priority="189" stopIfTrue="1">
      <formula>SUM($G$17:$K$17)=0%</formula>
    </cfRule>
    <cfRule type="expression" dxfId="43" priority="190" stopIfTrue="1">
      <formula>SUM($G$17:$K$17)&lt;&gt;100%</formula>
    </cfRule>
  </conditionalFormatting>
  <conditionalFormatting sqref="G18:K18">
    <cfRule type="expression" priority="187" stopIfTrue="1">
      <formula>SUM($G$18:$K$18)=0%</formula>
    </cfRule>
    <cfRule type="expression" dxfId="42" priority="188" stopIfTrue="1">
      <formula>SUM($G$18:$K$18)&lt;&gt;100%</formula>
    </cfRule>
  </conditionalFormatting>
  <conditionalFormatting sqref="G19:K19">
    <cfRule type="expression" priority="185" stopIfTrue="1">
      <formula>SUM($G$19:$K$19)=0%</formula>
    </cfRule>
    <cfRule type="expression" dxfId="41" priority="186" stopIfTrue="1">
      <formula>SUM($G$19:$K$19)&lt;&gt;100%</formula>
    </cfRule>
  </conditionalFormatting>
  <conditionalFormatting sqref="G20:K20">
    <cfRule type="expression" priority="183" stopIfTrue="1">
      <formula>SUM($G$20:$K$20)=0%</formula>
    </cfRule>
    <cfRule type="expression" dxfId="40" priority="184" stopIfTrue="1">
      <formula>SUM($G$20:$K$20)&lt;&gt;100%</formula>
    </cfRule>
  </conditionalFormatting>
  <conditionalFormatting sqref="G21:K21">
    <cfRule type="expression" priority="181" stopIfTrue="1">
      <formula>SUM($G$21:$K$21)=0%</formula>
    </cfRule>
    <cfRule type="expression" dxfId="39" priority="182" stopIfTrue="1">
      <formula>SUM($G$21:$K$21)&lt;&gt;100%</formula>
    </cfRule>
  </conditionalFormatting>
  <conditionalFormatting sqref="G22:K22">
    <cfRule type="expression" priority="179" stopIfTrue="1">
      <formula>SUM($G$22:$K$22)=0%</formula>
    </cfRule>
    <cfRule type="expression" dxfId="38" priority="180" stopIfTrue="1">
      <formula>SUM($G$22:$K$22)&lt;&gt;100%</formula>
    </cfRule>
  </conditionalFormatting>
  <conditionalFormatting sqref="G23:K23">
    <cfRule type="expression" priority="177" stopIfTrue="1">
      <formula>SUM($G$23:$K$23)=0%</formula>
    </cfRule>
    <cfRule type="expression" dxfId="37" priority="178" stopIfTrue="1">
      <formula>SUM($G$23:$K$23)&lt;&gt;100%</formula>
    </cfRule>
  </conditionalFormatting>
  <conditionalFormatting sqref="G24:K24">
    <cfRule type="expression" priority="175" stopIfTrue="1">
      <formula>SUM($G$24:$K$24)=0%</formula>
    </cfRule>
    <cfRule type="expression" dxfId="36" priority="176" stopIfTrue="1">
      <formula>SUM($G$24:$K$24)&lt;&gt;100%</formula>
    </cfRule>
  </conditionalFormatting>
  <conditionalFormatting sqref="G25:K25">
    <cfRule type="expression" priority="173" stopIfTrue="1">
      <formula>SUM($G$25:$K$25)=0%</formula>
    </cfRule>
    <cfRule type="expression" dxfId="35" priority="174" stopIfTrue="1">
      <formula>SUM($G$25:$K$25)&lt;&gt;100%</formula>
    </cfRule>
  </conditionalFormatting>
  <conditionalFormatting sqref="G26:K26">
    <cfRule type="expression" priority="171" stopIfTrue="1">
      <formula>SUM($G$26:$K$26)=0%</formula>
    </cfRule>
    <cfRule type="expression" dxfId="34" priority="172" stopIfTrue="1">
      <formula>SUM($G$26:$K$26)&lt;&gt;100%</formula>
    </cfRule>
  </conditionalFormatting>
  <conditionalFormatting sqref="G27:K27">
    <cfRule type="expression" priority="169" stopIfTrue="1">
      <formula>SUM($G$27:$K$27)=0%</formula>
    </cfRule>
    <cfRule type="expression" dxfId="33" priority="170" stopIfTrue="1">
      <formula>SUM($G$27:$K$27)&lt;&gt;100%</formula>
    </cfRule>
  </conditionalFormatting>
  <conditionalFormatting sqref="G28:K28">
    <cfRule type="expression" priority="167" stopIfTrue="1">
      <formula>SUM($G$28:$K$28)=0%</formula>
    </cfRule>
    <cfRule type="expression" dxfId="32" priority="168" stopIfTrue="1">
      <formula>SUM($G$28:$K$28)&lt;&gt;100%</formula>
    </cfRule>
  </conditionalFormatting>
  <conditionalFormatting sqref="G29:K29">
    <cfRule type="expression" priority="165" stopIfTrue="1">
      <formula>SUM($G$29:$K$29)=0%</formula>
    </cfRule>
    <cfRule type="expression" dxfId="31" priority="166" stopIfTrue="1">
      <formula>SUM($G$29:$K$29)&lt;&gt;100%</formula>
    </cfRule>
  </conditionalFormatting>
  <conditionalFormatting sqref="G30:K30">
    <cfRule type="expression" priority="163" stopIfTrue="1">
      <formula>SUM($G$30:$K$30)=0%</formula>
    </cfRule>
    <cfRule type="expression" dxfId="30" priority="164" stopIfTrue="1">
      <formula>SUM($G$30:$K$30)&lt;&gt;100%</formula>
    </cfRule>
  </conditionalFormatting>
  <conditionalFormatting sqref="G31:K31">
    <cfRule type="expression" priority="161" stopIfTrue="1">
      <formula>SUM($G$31:$K$31)=0%</formula>
    </cfRule>
    <cfRule type="expression" dxfId="29" priority="162" stopIfTrue="1">
      <formula>SUM($G$31:$K$31)&lt;&gt;100%</formula>
    </cfRule>
  </conditionalFormatting>
  <conditionalFormatting sqref="G32:K32">
    <cfRule type="expression" priority="159" stopIfTrue="1">
      <formula>SUM($G$32:$K$32)=0%</formula>
    </cfRule>
    <cfRule type="expression" dxfId="28" priority="160" stopIfTrue="1">
      <formula>SUM($G$32:$K$32)&lt;&gt;100%</formula>
    </cfRule>
  </conditionalFormatting>
  <conditionalFormatting sqref="G33:K33">
    <cfRule type="expression" priority="157" stopIfTrue="1">
      <formula>SUM($G$33:$K$33)=0%</formula>
    </cfRule>
    <cfRule type="expression" dxfId="27" priority="158" stopIfTrue="1">
      <formula>SUM($G$33:$K$33)&lt;&gt;100%</formula>
    </cfRule>
  </conditionalFormatting>
  <conditionalFormatting sqref="G34:K34">
    <cfRule type="expression" priority="155" stopIfTrue="1">
      <formula>SUM($G$34:$K$34)=0%</formula>
    </cfRule>
    <cfRule type="expression" dxfId="26" priority="156" stopIfTrue="1">
      <formula>SUM($G$34:$K$34)&lt;&gt;100%</formula>
    </cfRule>
  </conditionalFormatting>
  <conditionalFormatting sqref="G39:K39">
    <cfRule type="expression" priority="153" stopIfTrue="1">
      <formula>SUM($G$39:$K$39)=0%</formula>
    </cfRule>
    <cfRule type="expression" dxfId="25" priority="154" stopIfTrue="1">
      <formula>SUM($G$39:$K$39)&lt;&gt;100%</formula>
    </cfRule>
  </conditionalFormatting>
  <conditionalFormatting sqref="G40:K40">
    <cfRule type="expression" priority="151" stopIfTrue="1">
      <formula>SUM($G$40:$K$40)=0%</formula>
    </cfRule>
    <cfRule type="expression" dxfId="24" priority="152" stopIfTrue="1">
      <formula>SUM($G$40:$K$40)&lt;&gt;100%</formula>
    </cfRule>
  </conditionalFormatting>
  <conditionalFormatting sqref="G41:K41">
    <cfRule type="expression" priority="149" stopIfTrue="1">
      <formula>SUM($G$41:$K$41)=0%</formula>
    </cfRule>
    <cfRule type="expression" dxfId="23" priority="150" stopIfTrue="1">
      <formula>SUM($G$41:$K$41)&lt;&gt;100%</formula>
    </cfRule>
  </conditionalFormatting>
  <conditionalFormatting sqref="G42:K42">
    <cfRule type="expression" priority="147" stopIfTrue="1">
      <formula>SUM($G$42:$K$42)=0%</formula>
    </cfRule>
    <cfRule type="expression" dxfId="22" priority="148" stopIfTrue="1">
      <formula>SUM($G$42:$K$42)&lt;&gt;100%</formula>
    </cfRule>
  </conditionalFormatting>
  <conditionalFormatting sqref="G43:K43">
    <cfRule type="expression" priority="145" stopIfTrue="1">
      <formula>SUM($G$43:$K$43)=0%</formula>
    </cfRule>
    <cfRule type="expression" dxfId="21" priority="146" stopIfTrue="1">
      <formula>SUM($G$43:$K$43)&lt;&gt;100%</formula>
    </cfRule>
  </conditionalFormatting>
  <conditionalFormatting sqref="G44:K44">
    <cfRule type="expression" priority="143" stopIfTrue="1">
      <formula>SUM($G$44:$K$44)=0%</formula>
    </cfRule>
    <cfRule type="expression" dxfId="20" priority="144" stopIfTrue="1">
      <formula>SUM($G$44:$K$44)&lt;&gt;100%</formula>
    </cfRule>
  </conditionalFormatting>
  <conditionalFormatting sqref="G45:K45">
    <cfRule type="expression" priority="141" stopIfTrue="1">
      <formula>SUM($G$45:$K$45)=0%</formula>
    </cfRule>
    <cfRule type="expression" dxfId="19" priority="142" stopIfTrue="1">
      <formula>SUM($G$45:$K$45)&lt;&gt;100%</formula>
    </cfRule>
  </conditionalFormatting>
  <conditionalFormatting sqref="G46:K46">
    <cfRule type="expression" priority="139" stopIfTrue="1">
      <formula>SUM($G$46:$K$46)=0%</formula>
    </cfRule>
    <cfRule type="expression" dxfId="18" priority="140" stopIfTrue="1">
      <formula>SUM($G$46:$K$46)&lt;&gt;100%</formula>
    </cfRule>
  </conditionalFormatting>
  <conditionalFormatting sqref="G47:K47">
    <cfRule type="expression" priority="137" stopIfTrue="1">
      <formula>SUM($G$47:$K$47)=0%</formula>
    </cfRule>
    <cfRule type="expression" dxfId="17" priority="138" stopIfTrue="1">
      <formula>SUM($G$47:$K$47)&lt;&gt;100%</formula>
    </cfRule>
  </conditionalFormatting>
  <conditionalFormatting sqref="G48:K48">
    <cfRule type="expression" priority="135" stopIfTrue="1">
      <formula>SUM($G$48:$K$48)=0%</formula>
    </cfRule>
    <cfRule type="expression" dxfId="16" priority="136" stopIfTrue="1">
      <formula>SUM($G$48:$K$48)&lt;&gt;100%</formula>
    </cfRule>
  </conditionalFormatting>
  <conditionalFormatting sqref="G49:K49">
    <cfRule type="expression" priority="133" stopIfTrue="1">
      <formula>SUM($G$49:$K$49)=0%</formula>
    </cfRule>
    <cfRule type="expression" dxfId="15" priority="134" stopIfTrue="1">
      <formula>SUM($G$49:$K$49)&lt;&gt;100%</formula>
    </cfRule>
  </conditionalFormatting>
  <conditionalFormatting sqref="G50:K50">
    <cfRule type="expression" priority="131" stopIfTrue="1">
      <formula>SUM($G$50:$K$50)=0%</formula>
    </cfRule>
    <cfRule type="expression" dxfId="14" priority="132" stopIfTrue="1">
      <formula>SUM($G$50:$K$50)&lt;&gt;100%</formula>
    </cfRule>
  </conditionalFormatting>
  <conditionalFormatting sqref="G51:K51">
    <cfRule type="expression" priority="129" stopIfTrue="1">
      <formula>SUM($G$51:$K$51)=0%</formula>
    </cfRule>
    <cfRule type="expression" dxfId="13" priority="130" stopIfTrue="1">
      <formula>SUM($G$51:$K$51)&lt;&gt;100%</formula>
    </cfRule>
  </conditionalFormatting>
  <conditionalFormatting sqref="G52:K52">
    <cfRule type="expression" priority="127" stopIfTrue="1">
      <formula>SUM($G$52:$K$52)=0%</formula>
    </cfRule>
    <cfRule type="expression" dxfId="12" priority="128" stopIfTrue="1">
      <formula>SUM($G$52:$K$52)&lt;&gt;100%</formula>
    </cfRule>
  </conditionalFormatting>
  <conditionalFormatting sqref="G53:K53">
    <cfRule type="expression" priority="125" stopIfTrue="1">
      <formula>SUM($G$53:$K$53)=0%</formula>
    </cfRule>
    <cfRule type="expression" dxfId="11" priority="126" stopIfTrue="1">
      <formula>SUM($G$53:$K$53)&lt;&gt;100%</formula>
    </cfRule>
  </conditionalFormatting>
  <conditionalFormatting sqref="G54:K54">
    <cfRule type="expression" priority="123" stopIfTrue="1">
      <formula>SUM($G$54:$K$54)=0%</formula>
    </cfRule>
    <cfRule type="expression" dxfId="10" priority="124" stopIfTrue="1">
      <formula>SUM($G$54:$K$54)&lt;&gt;100%</formula>
    </cfRule>
  </conditionalFormatting>
  <conditionalFormatting sqref="G55:K55">
    <cfRule type="expression" priority="121" stopIfTrue="1">
      <formula>SUM($G$55:$K$55)=0%</formula>
    </cfRule>
    <cfRule type="expression" dxfId="9" priority="122" stopIfTrue="1">
      <formula>SUM($G$55:$K$55)&lt;&gt;100%</formula>
    </cfRule>
  </conditionalFormatting>
  <conditionalFormatting sqref="G56:K56">
    <cfRule type="expression" priority="119" stopIfTrue="1">
      <formula>SUM($G$56:$K$56)=0%</formula>
    </cfRule>
    <cfRule type="expression" dxfId="8" priority="120" stopIfTrue="1">
      <formula>SUM($G$56:$K$56)&lt;&gt;100%</formula>
    </cfRule>
  </conditionalFormatting>
  <conditionalFormatting sqref="G57:K57">
    <cfRule type="expression" priority="117" stopIfTrue="1">
      <formula>SUM($G$57:$K$57)=0%</formula>
    </cfRule>
    <cfRule type="expression" dxfId="7" priority="118" stopIfTrue="1">
      <formula>SUM($G$57:$K$57)&lt;&gt;100%</formula>
    </cfRule>
  </conditionalFormatting>
  <conditionalFormatting sqref="G58:K58">
    <cfRule type="expression" priority="115" stopIfTrue="1">
      <formula>SUM($G$58:$K$58)=0%</formula>
    </cfRule>
    <cfRule type="expression" dxfId="6" priority="116" stopIfTrue="1">
      <formula>SUM($G$58:$K$58)&lt;&gt;100%</formula>
    </cfRule>
  </conditionalFormatting>
  <conditionalFormatting sqref="G59:K59">
    <cfRule type="expression" priority="113" stopIfTrue="1">
      <formula>SUM($G$59:$K$59)=0%</formula>
    </cfRule>
    <cfRule type="expression" dxfId="5" priority="114" stopIfTrue="1">
      <formula>SUM($G$59:$K$59)&lt;&gt;100%</formula>
    </cfRule>
  </conditionalFormatting>
  <conditionalFormatting sqref="G60:K60">
    <cfRule type="expression" priority="111" stopIfTrue="1">
      <formula>SUM($G$60:$K$60)=0%</formula>
    </cfRule>
    <cfRule type="expression" dxfId="4" priority="112" stopIfTrue="1">
      <formula>SUM($G$60:$K$60)&lt;&gt;100%</formula>
    </cfRule>
  </conditionalFormatting>
  <conditionalFormatting sqref="G61:K61">
    <cfRule type="expression" priority="109" stopIfTrue="1">
      <formula>SUM($G$61:$K$61)=0%</formula>
    </cfRule>
    <cfRule type="expression" dxfId="3" priority="110" stopIfTrue="1">
      <formula>SUM($G$61:$K$61)&lt;&gt;100%</formula>
    </cfRule>
  </conditionalFormatting>
  <conditionalFormatting sqref="G62:K62">
    <cfRule type="expression" priority="107" stopIfTrue="1">
      <formula>SUM($G$62:$K$62)=0%</formula>
    </cfRule>
    <cfRule type="expression" dxfId="2" priority="108" stopIfTrue="1">
      <formula>SUM($G$62:$K$62)&lt;&gt;100%</formula>
    </cfRule>
  </conditionalFormatting>
  <conditionalFormatting sqref="G63:K63">
    <cfRule type="expression" priority="105" stopIfTrue="1">
      <formula>SUM($G$63:$K$63)=0%</formula>
    </cfRule>
    <cfRule type="expression" dxfId="1" priority="106" stopIfTrue="1">
      <formula>SUM($G$63:$K$63)&lt;&gt;100%</formula>
    </cfRule>
  </conditionalFormatting>
  <conditionalFormatting sqref="G64:K64">
    <cfRule type="expression" priority="103" stopIfTrue="1">
      <formula>SUM($G$64:$K$64)=0%</formula>
    </cfRule>
    <cfRule type="expression" dxfId="0" priority="104" stopIfTrue="1">
      <formula>SUM($G$64:$K$64)&lt;&gt;100%</formula>
    </cfRule>
  </conditionalFormatting>
  <dataValidations count="2">
    <dataValidation operator="lessThanOrEqual" allowBlank="1" showInputMessage="1" showErrorMessage="1" sqref="M10:M34"/>
    <dataValidation type="list" allowBlank="1" showInputMessage="1" showErrorMessage="1" prompt="Please select from available drop-down options" sqref="L10:L34 L39:L64">
      <formula1>"1,2,3,4,N/A,[Select one]"</formula1>
    </dataValidation>
  </dataValidations>
  <pageMargins left="0.70866141732283472" right="0.70866141732283472" top="0.74803149606299213" bottom="0.74803149606299213" header="0.31496062992125989" footer="0.31496062992125989"/>
  <pageSetup paperSize="9" scale="66" fitToHeight="2" orientation="landscape" cellComments="asDisplayed" r:id="rId2"/>
  <headerFooter>
    <oddHeader>&amp;CCommerce Commission Information Disclosure Template</oddHeader>
    <oddFooter>&amp;L&amp;F&amp;C&amp;P&amp;R&amp;A</oddFooter>
  </headerFooter>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pageSetUpPr fitToPage="1"/>
  </sheetPr>
  <dimension ref="A1:O30"/>
  <sheetViews>
    <sheetView showGridLines="0" tabSelected="1" zoomScale="90" zoomScaleNormal="90" zoomScaleSheetLayoutView="90" workbookViewId="0">
      <selection activeCell="N21" sqref="N21"/>
    </sheetView>
  </sheetViews>
  <sheetFormatPr defaultRowHeight="12.75" x14ac:dyDescent="0.2"/>
  <cols>
    <col min="1" max="1" width="4.5703125" style="4" customWidth="1"/>
    <col min="2" max="2" width="2.5703125" style="53" customWidth="1"/>
    <col min="3" max="3" width="6.140625" style="4" customWidth="1"/>
    <col min="4" max="4" width="2.28515625" style="11" customWidth="1"/>
    <col min="5" max="5" width="52.85546875" style="15" customWidth="1"/>
    <col min="6" max="7" width="16.140625" style="4" customWidth="1"/>
    <col min="8" max="8" width="18.42578125" style="4" customWidth="1"/>
    <col min="9" max="12" width="16.140625" style="4" customWidth="1"/>
    <col min="13" max="13" width="28.28515625" style="4" customWidth="1"/>
    <col min="14" max="14" width="55.7109375" style="4" customWidth="1"/>
    <col min="15" max="15" width="2.140625" style="4" customWidth="1"/>
    <col min="16" max="16384" width="9.140625" style="4"/>
  </cols>
  <sheetData>
    <row r="1" spans="1:15" s="8" customFormat="1" ht="15" customHeight="1" x14ac:dyDescent="0.2">
      <c r="A1" s="31"/>
      <c r="B1" s="32"/>
      <c r="C1" s="32"/>
      <c r="D1" s="32"/>
      <c r="E1" s="32"/>
      <c r="F1" s="32"/>
      <c r="G1" s="32"/>
      <c r="H1" s="32"/>
      <c r="I1" s="32"/>
      <c r="J1" s="32"/>
      <c r="K1" s="32"/>
      <c r="L1" s="32"/>
      <c r="M1" s="32"/>
      <c r="N1" s="32"/>
      <c r="O1" s="33"/>
    </row>
    <row r="2" spans="1:15" s="8" customFormat="1" ht="18" customHeight="1" x14ac:dyDescent="0.3">
      <c r="A2" s="34"/>
      <c r="B2" s="72"/>
      <c r="C2" s="72"/>
      <c r="D2" s="72"/>
      <c r="E2" s="72"/>
      <c r="F2" s="72"/>
      <c r="G2" s="72"/>
      <c r="H2" s="72"/>
      <c r="I2" s="72"/>
      <c r="J2" s="43"/>
      <c r="K2" s="45"/>
      <c r="L2" s="43"/>
      <c r="M2" s="45" t="s">
        <v>7</v>
      </c>
      <c r="N2" s="68" t="str">
        <f>IF(NOT(ISBLANK(CoverSheet!$C$8)),CoverSheet!$C$8,"")</f>
        <v>Alpine Energy Limited</v>
      </c>
      <c r="O2" s="26"/>
    </row>
    <row r="3" spans="1:15" s="8" customFormat="1" ht="18" customHeight="1" x14ac:dyDescent="0.25">
      <c r="A3" s="34"/>
      <c r="B3" s="72"/>
      <c r="C3" s="72"/>
      <c r="D3" s="72"/>
      <c r="E3" s="72"/>
      <c r="F3" s="72"/>
      <c r="G3" s="72"/>
      <c r="H3" s="72"/>
      <c r="I3" s="72"/>
      <c r="J3" s="43"/>
      <c r="K3" s="45"/>
      <c r="L3" s="43"/>
      <c r="M3" s="45" t="s">
        <v>238</v>
      </c>
      <c r="N3" s="69" t="str">
        <f>IF(ISNUMBER(CoverSheet!$C$12),TEXT(CoverSheet!$C$12,"_([$-1409]d mmmm yyyy;_(@")&amp;" –"&amp;TEXT(DATE(YEAR(CoverSheet!$C$12)+10,MONTH(CoverSheet!$C$12),DAY(CoverSheet!$C$12)-1),"_([$-1409]d mmmm yyyy;_(@"),"")</f>
        <v xml:space="preserve"> 1 April 2015 – 31 March 2025</v>
      </c>
      <c r="O3" s="26"/>
    </row>
    <row r="4" spans="1:15" s="8" customFormat="1" ht="21" x14ac:dyDescent="0.35">
      <c r="A4" s="90" t="s">
        <v>426</v>
      </c>
      <c r="B4" s="73"/>
      <c r="C4" s="72"/>
      <c r="D4" s="72"/>
      <c r="E4" s="72"/>
      <c r="F4" s="72"/>
      <c r="G4" s="72"/>
      <c r="H4" s="72"/>
      <c r="I4" s="72"/>
      <c r="J4" s="72"/>
      <c r="K4" s="58"/>
      <c r="L4" s="72"/>
      <c r="M4" s="72"/>
      <c r="N4" s="72"/>
      <c r="O4" s="26"/>
    </row>
    <row r="5" spans="1:15" s="169" customFormat="1" ht="42" customHeight="1" x14ac:dyDescent="0.2">
      <c r="A5" s="307" t="s">
        <v>512</v>
      </c>
      <c r="B5" s="308"/>
      <c r="C5" s="308"/>
      <c r="D5" s="308"/>
      <c r="E5" s="308"/>
      <c r="F5" s="308"/>
      <c r="G5" s="308"/>
      <c r="H5" s="308"/>
      <c r="I5" s="308"/>
      <c r="J5" s="308"/>
      <c r="K5" s="308"/>
      <c r="L5" s="308"/>
      <c r="M5" s="308"/>
      <c r="N5" s="168"/>
      <c r="O5" s="130"/>
    </row>
    <row r="6" spans="1:15" s="7" customFormat="1" ht="15" customHeight="1" x14ac:dyDescent="0.2">
      <c r="A6" s="39" t="s">
        <v>535</v>
      </c>
      <c r="B6" s="58"/>
      <c r="C6" s="58"/>
      <c r="D6" s="72"/>
      <c r="E6" s="72"/>
      <c r="F6" s="72"/>
      <c r="G6" s="72"/>
      <c r="H6" s="72"/>
      <c r="I6" s="72"/>
      <c r="J6" s="72"/>
      <c r="K6" s="72"/>
      <c r="L6" s="72"/>
      <c r="M6" s="72"/>
      <c r="N6" s="72"/>
      <c r="O6" s="26"/>
    </row>
    <row r="7" spans="1:15" s="7" customFormat="1" ht="30" customHeight="1" x14ac:dyDescent="0.3">
      <c r="A7" s="62">
        <v>7</v>
      </c>
      <c r="B7" s="47"/>
      <c r="C7" s="110" t="s">
        <v>452</v>
      </c>
      <c r="D7" s="71"/>
      <c r="E7" s="71"/>
      <c r="F7" s="71"/>
      <c r="G7" s="71"/>
      <c r="H7" s="71"/>
      <c r="I7" s="71"/>
      <c r="J7" s="71"/>
      <c r="K7" s="74"/>
      <c r="L7" s="74"/>
      <c r="M7" s="74"/>
      <c r="N7" s="74"/>
      <c r="O7" s="22"/>
    </row>
    <row r="8" spans="1:15" s="13" customFormat="1" ht="51" customHeight="1" x14ac:dyDescent="0.2">
      <c r="A8" s="48">
        <v>8</v>
      </c>
      <c r="B8" s="57"/>
      <c r="C8" s="114"/>
      <c r="D8" s="114"/>
      <c r="E8" s="167" t="s">
        <v>293</v>
      </c>
      <c r="F8" s="165" t="s">
        <v>295</v>
      </c>
      <c r="G8" s="165" t="s">
        <v>296</v>
      </c>
      <c r="H8" s="165" t="s">
        <v>297</v>
      </c>
      <c r="I8" s="206" t="s">
        <v>568</v>
      </c>
      <c r="J8" s="180" t="s">
        <v>551</v>
      </c>
      <c r="K8" s="180" t="s">
        <v>552</v>
      </c>
      <c r="L8" s="180" t="s">
        <v>553</v>
      </c>
      <c r="M8" s="206" t="s">
        <v>567</v>
      </c>
      <c r="N8" s="165" t="s">
        <v>292</v>
      </c>
      <c r="O8" s="30"/>
    </row>
    <row r="9" spans="1:15" ht="26.25" x14ac:dyDescent="0.25">
      <c r="A9" s="62">
        <v>9</v>
      </c>
      <c r="B9" s="47"/>
      <c r="C9" s="109"/>
      <c r="D9" s="108"/>
      <c r="E9" s="207" t="s">
        <v>601</v>
      </c>
      <c r="F9" s="192">
        <v>4.3</v>
      </c>
      <c r="G9" s="192">
        <v>0</v>
      </c>
      <c r="H9" s="192" t="s">
        <v>602</v>
      </c>
      <c r="I9" s="192">
        <v>2.5</v>
      </c>
      <c r="J9" s="228" t="str">
        <f>IF(G9=0,"-",F9/G9)</f>
        <v>-</v>
      </c>
      <c r="K9" s="192">
        <v>0</v>
      </c>
      <c r="L9" s="201">
        <v>0</v>
      </c>
      <c r="M9" s="214" t="s">
        <v>622</v>
      </c>
      <c r="N9" s="207" t="s">
        <v>623</v>
      </c>
      <c r="O9" s="21"/>
    </row>
    <row r="10" spans="1:15" ht="15.75" x14ac:dyDescent="0.25">
      <c r="A10" s="62">
        <v>10</v>
      </c>
      <c r="B10" s="47"/>
      <c r="C10" s="109"/>
      <c r="D10" s="108"/>
      <c r="E10" s="207" t="s">
        <v>603</v>
      </c>
      <c r="F10" s="192">
        <v>0.15</v>
      </c>
      <c r="G10" s="192">
        <v>0</v>
      </c>
      <c r="H10" s="192" t="s">
        <v>602</v>
      </c>
      <c r="I10" s="192">
        <v>0</v>
      </c>
      <c r="J10" s="228" t="str">
        <f>IF(G10=0,"-",F10/G10)</f>
        <v>-</v>
      </c>
      <c r="K10" s="192">
        <v>0</v>
      </c>
      <c r="L10" s="201">
        <v>0</v>
      </c>
      <c r="M10" s="189" t="s">
        <v>622</v>
      </c>
      <c r="N10" s="207" t="s">
        <v>624</v>
      </c>
      <c r="O10" s="21"/>
    </row>
    <row r="11" spans="1:15" ht="15.75" x14ac:dyDescent="0.25">
      <c r="A11" s="62">
        <v>11</v>
      </c>
      <c r="B11" s="47"/>
      <c r="C11" s="109"/>
      <c r="D11" s="108"/>
      <c r="E11" s="207" t="s">
        <v>604</v>
      </c>
      <c r="F11" s="192">
        <v>11</v>
      </c>
      <c r="G11" s="192">
        <v>0</v>
      </c>
      <c r="H11" s="192" t="s">
        <v>602</v>
      </c>
      <c r="I11" s="192">
        <v>3.5</v>
      </c>
      <c r="J11" s="228" t="str">
        <f t="shared" ref="J11:J28" si="0">IF(G11=0,"-",F11/G11)</f>
        <v>-</v>
      </c>
      <c r="K11" s="192">
        <v>0</v>
      </c>
      <c r="L11" s="201">
        <v>0</v>
      </c>
      <c r="M11" s="189" t="s">
        <v>622</v>
      </c>
      <c r="N11" s="207" t="s">
        <v>625</v>
      </c>
      <c r="O11" s="21"/>
    </row>
    <row r="12" spans="1:15" ht="15.75" x14ac:dyDescent="0.25">
      <c r="A12" s="62">
        <v>12</v>
      </c>
      <c r="B12" s="47"/>
      <c r="C12" s="109"/>
      <c r="D12" s="108"/>
      <c r="E12" s="207" t="s">
        <v>605</v>
      </c>
      <c r="F12" s="192">
        <v>16</v>
      </c>
      <c r="G12" s="192">
        <v>20</v>
      </c>
      <c r="H12" s="192" t="s">
        <v>606</v>
      </c>
      <c r="I12" s="192">
        <v>0</v>
      </c>
      <c r="J12" s="228">
        <f t="shared" si="0"/>
        <v>0.8</v>
      </c>
      <c r="K12" s="192">
        <v>20</v>
      </c>
      <c r="L12" s="201">
        <v>0.85</v>
      </c>
      <c r="M12" s="189" t="s">
        <v>626</v>
      </c>
      <c r="N12" s="207" t="s">
        <v>624</v>
      </c>
      <c r="O12" s="21"/>
    </row>
    <row r="13" spans="1:15" ht="15.75" x14ac:dyDescent="0.25">
      <c r="A13" s="62">
        <v>13</v>
      </c>
      <c r="B13" s="47"/>
      <c r="C13" s="109"/>
      <c r="D13" s="108"/>
      <c r="E13" s="207" t="s">
        <v>607</v>
      </c>
      <c r="F13" s="192">
        <v>14</v>
      </c>
      <c r="G13" s="192">
        <v>25</v>
      </c>
      <c r="H13" s="192" t="s">
        <v>606</v>
      </c>
      <c r="I13" s="192">
        <v>0</v>
      </c>
      <c r="J13" s="228">
        <f t="shared" si="0"/>
        <v>0.56000000000000005</v>
      </c>
      <c r="K13" s="192">
        <v>25</v>
      </c>
      <c r="L13" s="201">
        <v>0.64</v>
      </c>
      <c r="M13" s="189" t="s">
        <v>626</v>
      </c>
      <c r="N13" s="207" t="s">
        <v>624</v>
      </c>
      <c r="O13" s="21"/>
    </row>
    <row r="14" spans="1:15" ht="15.75" x14ac:dyDescent="0.25">
      <c r="A14" s="62">
        <v>14</v>
      </c>
      <c r="B14" s="47"/>
      <c r="C14" s="109"/>
      <c r="D14" s="108"/>
      <c r="E14" s="207" t="s">
        <v>608</v>
      </c>
      <c r="F14" s="192">
        <v>2.8</v>
      </c>
      <c r="G14" s="192">
        <v>0</v>
      </c>
      <c r="H14" s="192" t="s">
        <v>602</v>
      </c>
      <c r="I14" s="192">
        <v>1</v>
      </c>
      <c r="J14" s="228" t="str">
        <f t="shared" si="0"/>
        <v>-</v>
      </c>
      <c r="K14" s="192">
        <v>0</v>
      </c>
      <c r="L14" s="201">
        <v>0</v>
      </c>
      <c r="M14" s="189" t="s">
        <v>626</v>
      </c>
      <c r="N14" s="207" t="s">
        <v>709</v>
      </c>
      <c r="O14" s="21"/>
    </row>
    <row r="15" spans="1:15" ht="15.75" x14ac:dyDescent="0.25">
      <c r="A15" s="62">
        <v>15</v>
      </c>
      <c r="B15" s="47"/>
      <c r="C15" s="109"/>
      <c r="D15" s="108"/>
      <c r="E15" s="207" t="s">
        <v>609</v>
      </c>
      <c r="F15" s="192">
        <v>2.4</v>
      </c>
      <c r="G15" s="192">
        <v>0</v>
      </c>
      <c r="H15" s="192" t="s">
        <v>602</v>
      </c>
      <c r="I15" s="192">
        <v>0.5</v>
      </c>
      <c r="J15" s="228" t="str">
        <f t="shared" si="0"/>
        <v>-</v>
      </c>
      <c r="K15" s="192">
        <v>0</v>
      </c>
      <c r="L15" s="201">
        <v>0</v>
      </c>
      <c r="M15" s="189" t="s">
        <v>622</v>
      </c>
      <c r="N15" s="207" t="s">
        <v>627</v>
      </c>
      <c r="O15" s="21"/>
    </row>
    <row r="16" spans="1:15" ht="26.25" x14ac:dyDescent="0.25">
      <c r="A16" s="62">
        <v>16</v>
      </c>
      <c r="B16" s="47"/>
      <c r="C16" s="109"/>
      <c r="D16" s="108"/>
      <c r="E16" s="207" t="s">
        <v>610</v>
      </c>
      <c r="F16" s="192">
        <v>6.1</v>
      </c>
      <c r="G16" s="192">
        <v>0</v>
      </c>
      <c r="H16" s="192" t="s">
        <v>602</v>
      </c>
      <c r="I16" s="192">
        <v>4</v>
      </c>
      <c r="J16" s="228" t="str">
        <f t="shared" si="0"/>
        <v>-</v>
      </c>
      <c r="K16" s="192">
        <v>9</v>
      </c>
      <c r="L16" s="201">
        <v>0.79</v>
      </c>
      <c r="M16" s="189" t="s">
        <v>628</v>
      </c>
      <c r="N16" s="207" t="s">
        <v>629</v>
      </c>
      <c r="O16" s="21"/>
    </row>
    <row r="17" spans="1:15" ht="15.75" x14ac:dyDescent="0.25">
      <c r="A17" s="62">
        <v>17</v>
      </c>
      <c r="B17" s="47"/>
      <c r="C17" s="109"/>
      <c r="D17" s="108"/>
      <c r="E17" s="207" t="s">
        <v>611</v>
      </c>
      <c r="F17" s="192">
        <v>0.2</v>
      </c>
      <c r="G17" s="192">
        <v>0</v>
      </c>
      <c r="H17" s="192" t="s">
        <v>602</v>
      </c>
      <c r="I17" s="192">
        <v>0</v>
      </c>
      <c r="J17" s="228" t="str">
        <f t="shared" si="0"/>
        <v>-</v>
      </c>
      <c r="K17" s="192">
        <v>0</v>
      </c>
      <c r="L17" s="201">
        <v>0</v>
      </c>
      <c r="M17" s="189" t="s">
        <v>622</v>
      </c>
      <c r="N17" s="207" t="s">
        <v>630</v>
      </c>
      <c r="O17" s="21"/>
    </row>
    <row r="18" spans="1:15" ht="15.75" x14ac:dyDescent="0.25">
      <c r="A18" s="62">
        <v>18</v>
      </c>
      <c r="B18" s="47"/>
      <c r="C18" s="109"/>
      <c r="D18" s="108"/>
      <c r="E18" s="207" t="s">
        <v>612</v>
      </c>
      <c r="F18" s="192">
        <v>0.3</v>
      </c>
      <c r="G18" s="192">
        <v>0</v>
      </c>
      <c r="H18" s="192" t="s">
        <v>602</v>
      </c>
      <c r="I18" s="192">
        <v>0</v>
      </c>
      <c r="J18" s="228" t="str">
        <f t="shared" si="0"/>
        <v>-</v>
      </c>
      <c r="K18" s="192">
        <v>0</v>
      </c>
      <c r="L18" s="201">
        <v>0</v>
      </c>
      <c r="M18" s="189" t="s">
        <v>622</v>
      </c>
      <c r="N18" s="207" t="s">
        <v>630</v>
      </c>
      <c r="O18" s="21"/>
    </row>
    <row r="19" spans="1:15" ht="26.25" x14ac:dyDescent="0.25">
      <c r="A19" s="62">
        <v>19</v>
      </c>
      <c r="B19" s="47"/>
      <c r="C19" s="109"/>
      <c r="D19" s="108"/>
      <c r="E19" s="207" t="s">
        <v>613</v>
      </c>
      <c r="F19" s="192">
        <v>8.6999999999999993</v>
      </c>
      <c r="G19" s="192">
        <v>15</v>
      </c>
      <c r="H19" s="192" t="s">
        <v>606</v>
      </c>
      <c r="I19" s="192">
        <v>4</v>
      </c>
      <c r="J19" s="228">
        <f t="shared" si="0"/>
        <v>0.57999999999999996</v>
      </c>
      <c r="K19" s="192">
        <v>15</v>
      </c>
      <c r="L19" s="201">
        <v>0.57999999999999996</v>
      </c>
      <c r="M19" s="189" t="s">
        <v>626</v>
      </c>
      <c r="N19" s="207" t="s">
        <v>631</v>
      </c>
      <c r="O19" s="21"/>
    </row>
    <row r="20" spans="1:15" ht="15.75" x14ac:dyDescent="0.25">
      <c r="A20" s="62">
        <v>20</v>
      </c>
      <c r="B20" s="47"/>
      <c r="C20" s="109"/>
      <c r="D20" s="108"/>
      <c r="E20" s="207" t="s">
        <v>614</v>
      </c>
      <c r="F20" s="192">
        <v>4.7</v>
      </c>
      <c r="G20" s="192">
        <v>0</v>
      </c>
      <c r="H20" s="192" t="s">
        <v>602</v>
      </c>
      <c r="I20" s="192">
        <v>2.5</v>
      </c>
      <c r="J20" s="228" t="str">
        <f t="shared" si="0"/>
        <v>-</v>
      </c>
      <c r="K20" s="192">
        <v>0</v>
      </c>
      <c r="L20" s="201">
        <v>0</v>
      </c>
      <c r="M20" s="189" t="s">
        <v>622</v>
      </c>
      <c r="N20" s="207" t="s">
        <v>632</v>
      </c>
      <c r="O20" s="21"/>
    </row>
    <row r="21" spans="1:15" ht="15.75" x14ac:dyDescent="0.25">
      <c r="A21" s="62">
        <v>21</v>
      </c>
      <c r="B21" s="47"/>
      <c r="C21" s="109"/>
      <c r="D21" s="108"/>
      <c r="E21" s="207" t="s">
        <v>615</v>
      </c>
      <c r="F21" s="192">
        <v>9.8000000000000007</v>
      </c>
      <c r="G21" s="192">
        <v>15</v>
      </c>
      <c r="H21" s="192" t="s">
        <v>606</v>
      </c>
      <c r="I21" s="192">
        <v>4</v>
      </c>
      <c r="J21" s="228">
        <f t="shared" si="0"/>
        <v>0.65333333333333343</v>
      </c>
      <c r="K21" s="192">
        <v>15</v>
      </c>
      <c r="L21" s="201">
        <v>0.77</v>
      </c>
      <c r="M21" s="189" t="s">
        <v>626</v>
      </c>
      <c r="N21" s="207" t="s">
        <v>633</v>
      </c>
      <c r="O21" s="21"/>
    </row>
    <row r="22" spans="1:15" ht="26.25" x14ac:dyDescent="0.25">
      <c r="A22" s="62">
        <v>22</v>
      </c>
      <c r="B22" s="47"/>
      <c r="C22" s="109"/>
      <c r="D22" s="108"/>
      <c r="E22" s="207" t="s">
        <v>616</v>
      </c>
      <c r="F22" s="192">
        <v>14</v>
      </c>
      <c r="G22" s="192">
        <v>11</v>
      </c>
      <c r="H22" s="192" t="s">
        <v>606</v>
      </c>
      <c r="I22" s="192">
        <v>3.5</v>
      </c>
      <c r="J22" s="228">
        <f t="shared" si="0"/>
        <v>1.2727272727272727</v>
      </c>
      <c r="K22" s="192">
        <v>11</v>
      </c>
      <c r="L22" s="201">
        <v>1.67</v>
      </c>
      <c r="M22" s="189" t="s">
        <v>634</v>
      </c>
      <c r="N22" s="207" t="s">
        <v>635</v>
      </c>
      <c r="O22" s="21"/>
    </row>
    <row r="23" spans="1:15" ht="15.75" x14ac:dyDescent="0.25">
      <c r="A23" s="62">
        <v>23</v>
      </c>
      <c r="B23" s="47"/>
      <c r="C23" s="109"/>
      <c r="D23" s="108"/>
      <c r="E23" s="207" t="s">
        <v>617</v>
      </c>
      <c r="F23" s="192">
        <v>2.6</v>
      </c>
      <c r="G23" s="192">
        <v>0</v>
      </c>
      <c r="H23" s="192" t="s">
        <v>602</v>
      </c>
      <c r="I23" s="192">
        <v>0</v>
      </c>
      <c r="J23" s="228" t="str">
        <f t="shared" si="0"/>
        <v>-</v>
      </c>
      <c r="K23" s="192">
        <v>0</v>
      </c>
      <c r="L23" s="201">
        <v>0</v>
      </c>
      <c r="M23" s="189" t="s">
        <v>622</v>
      </c>
      <c r="N23" s="207" t="s">
        <v>630</v>
      </c>
      <c r="O23" s="21"/>
    </row>
    <row r="24" spans="1:15" ht="26.25" x14ac:dyDescent="0.25">
      <c r="A24" s="62">
        <v>24</v>
      </c>
      <c r="B24" s="47"/>
      <c r="C24" s="109"/>
      <c r="D24" s="108"/>
      <c r="E24" s="207" t="s">
        <v>618</v>
      </c>
      <c r="F24" s="192">
        <v>13.9</v>
      </c>
      <c r="G24" s="192">
        <v>25</v>
      </c>
      <c r="H24" s="192" t="s">
        <v>606</v>
      </c>
      <c r="I24" s="192">
        <v>4</v>
      </c>
      <c r="J24" s="228">
        <f t="shared" si="0"/>
        <v>0.55600000000000005</v>
      </c>
      <c r="K24" s="192">
        <v>25</v>
      </c>
      <c r="L24" s="201">
        <v>0.64</v>
      </c>
      <c r="M24" s="189" t="s">
        <v>626</v>
      </c>
      <c r="N24" s="207" t="s">
        <v>636</v>
      </c>
      <c r="O24" s="21"/>
    </row>
    <row r="25" spans="1:15" ht="15.75" x14ac:dyDescent="0.25">
      <c r="A25" s="62">
        <v>25</v>
      </c>
      <c r="B25" s="47"/>
      <c r="C25" s="109"/>
      <c r="D25" s="108"/>
      <c r="E25" s="207" t="s">
        <v>619</v>
      </c>
      <c r="F25" s="192">
        <v>12.3</v>
      </c>
      <c r="G25" s="192">
        <v>25</v>
      </c>
      <c r="H25" s="192" t="s">
        <v>606</v>
      </c>
      <c r="I25" s="192">
        <v>0</v>
      </c>
      <c r="J25" s="228">
        <f t="shared" si="0"/>
        <v>0.49200000000000005</v>
      </c>
      <c r="K25" s="192">
        <v>25</v>
      </c>
      <c r="L25" s="201">
        <v>0.49</v>
      </c>
      <c r="M25" s="189" t="s">
        <v>626</v>
      </c>
      <c r="N25" s="207" t="s">
        <v>637</v>
      </c>
      <c r="O25" s="21"/>
    </row>
    <row r="26" spans="1:15" ht="15.75" x14ac:dyDescent="0.25">
      <c r="A26" s="62">
        <v>26</v>
      </c>
      <c r="B26" s="47"/>
      <c r="C26" s="109"/>
      <c r="D26" s="108"/>
      <c r="E26" s="207" t="s">
        <v>620</v>
      </c>
      <c r="F26" s="192">
        <v>3</v>
      </c>
      <c r="G26" s="192">
        <v>0</v>
      </c>
      <c r="H26" s="192" t="s">
        <v>602</v>
      </c>
      <c r="I26" s="192">
        <v>0</v>
      </c>
      <c r="J26" s="228" t="str">
        <f t="shared" si="0"/>
        <v>-</v>
      </c>
      <c r="K26" s="192">
        <v>0</v>
      </c>
      <c r="L26" s="201">
        <v>1.17</v>
      </c>
      <c r="M26" s="189" t="s">
        <v>626</v>
      </c>
      <c r="N26" s="207">
        <v>0</v>
      </c>
      <c r="O26" s="21"/>
    </row>
    <row r="27" spans="1:15" ht="15.75" x14ac:dyDescent="0.25">
      <c r="A27" s="62">
        <v>27</v>
      </c>
      <c r="B27" s="47"/>
      <c r="C27" s="109"/>
      <c r="D27" s="108"/>
      <c r="E27" s="207" t="s">
        <v>621</v>
      </c>
      <c r="F27" s="192">
        <v>1.1000000000000001</v>
      </c>
      <c r="G27" s="192">
        <v>0</v>
      </c>
      <c r="H27" s="192" t="s">
        <v>602</v>
      </c>
      <c r="I27" s="192">
        <v>0</v>
      </c>
      <c r="J27" s="228" t="str">
        <f t="shared" si="0"/>
        <v>-</v>
      </c>
      <c r="K27" s="192">
        <v>0</v>
      </c>
      <c r="L27" s="201">
        <v>0</v>
      </c>
      <c r="M27" s="189" t="s">
        <v>622</v>
      </c>
      <c r="N27" s="207" t="s">
        <v>630</v>
      </c>
      <c r="O27" s="21"/>
    </row>
    <row r="28" spans="1:15" ht="15.75" x14ac:dyDescent="0.25">
      <c r="A28" s="62">
        <v>28</v>
      </c>
      <c r="B28" s="47"/>
      <c r="C28" s="109"/>
      <c r="D28" s="108"/>
      <c r="E28" s="207" t="s">
        <v>294</v>
      </c>
      <c r="F28" s="192">
        <v>0</v>
      </c>
      <c r="G28" s="192">
        <v>0</v>
      </c>
      <c r="H28" s="192">
        <v>0</v>
      </c>
      <c r="I28" s="192">
        <v>0</v>
      </c>
      <c r="J28" s="228" t="str">
        <f t="shared" si="0"/>
        <v>-</v>
      </c>
      <c r="K28" s="192">
        <v>0</v>
      </c>
      <c r="L28" s="201">
        <v>0</v>
      </c>
      <c r="M28" s="189" t="s">
        <v>451</v>
      </c>
      <c r="N28" s="207">
        <v>0</v>
      </c>
      <c r="O28" s="21"/>
    </row>
    <row r="29" spans="1:15" s="10" customFormat="1" ht="15.75" x14ac:dyDescent="0.25">
      <c r="A29" s="62">
        <v>29</v>
      </c>
      <c r="B29" s="47"/>
      <c r="C29" s="108"/>
      <c r="D29" s="108"/>
      <c r="E29" s="107" t="s">
        <v>63</v>
      </c>
      <c r="F29" s="125"/>
      <c r="G29" s="125"/>
      <c r="H29" s="125"/>
      <c r="I29" s="125"/>
      <c r="J29" s="125"/>
      <c r="K29" s="125"/>
      <c r="L29" s="125"/>
      <c r="M29" s="125"/>
      <c r="N29" s="125"/>
      <c r="O29" s="21"/>
    </row>
    <row r="30" spans="1:15" s="17" customFormat="1" x14ac:dyDescent="0.2">
      <c r="A30" s="23"/>
      <c r="B30" s="56"/>
      <c r="C30" s="24"/>
      <c r="D30" s="24"/>
      <c r="E30" s="24"/>
      <c r="F30" s="24"/>
      <c r="G30" s="24"/>
      <c r="H30" s="24"/>
      <c r="I30" s="24"/>
      <c r="J30" s="24"/>
      <c r="K30" s="24"/>
      <c r="L30" s="24"/>
      <c r="M30" s="24"/>
      <c r="N30" s="24"/>
      <c r="O30" s="25"/>
    </row>
  </sheetData>
  <sheetProtection sheet="1" objects="1"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4" footer="0.31496062992125984"/>
      <pageSetup paperSize="9" scale="62"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
    <mergeCell ref="A5:M5"/>
  </mergeCells>
  <dataValidations count="3">
    <dataValidation allowBlank="1" showInputMessage="1" showErrorMessage="1" prompt="Please enter text." sqref="N9:N28"/>
    <dataValidation allowBlank="1" showInputMessage="1" showErrorMessage="1" prompt="Please enter text" sqref="E9:E28"/>
    <dataValidation type="list" allowBlank="1" showInputMessage="1" showErrorMessage="1" prompt="Please select from available drop-down options" sqref="M9:M28">
      <formula1>"Subtransmission circuit,Transformer,Ancillary equipment,Transpower,Other,No constraint within +5 years,[Select one]"</formula1>
    </dataValidation>
  </dataValidations>
  <pageMargins left="0.70866141732283472" right="0.70866141732283472" top="0.74803149606299213" bottom="0.74803149606299213" header="0.31496062992125989" footer="0.31496062992125989"/>
  <pageSetup paperSize="9" scale="54" orientation="landscape" cellComments="asDisplayed" r:id="rId2"/>
  <headerFooter>
    <oddHeader>&amp;CCommerce Commission Information Disclosure Template</oddHeader>
    <oddFooter>&amp;L&amp;F&amp;C&amp;P&amp;R&amp;A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N46"/>
  <sheetViews>
    <sheetView showGridLines="0" zoomScaleNormal="100" zoomScaleSheetLayoutView="100" workbookViewId="0">
      <selection activeCell="A7" sqref="A7:A8"/>
    </sheetView>
  </sheetViews>
  <sheetFormatPr defaultRowHeight="12.75" x14ac:dyDescent="0.2"/>
  <cols>
    <col min="1" max="1" width="4.85546875" style="17" customWidth="1"/>
    <col min="2" max="2" width="2.5703125" style="53" customWidth="1"/>
    <col min="3" max="3" width="6.140625" style="17" customWidth="1"/>
    <col min="4" max="5" width="2.28515625" style="17" customWidth="1"/>
    <col min="6" max="6" width="62.42578125" style="15" customWidth="1"/>
    <col min="7" max="7" width="29.7109375" style="15" customWidth="1"/>
    <col min="8" max="13" width="16.140625" style="17" customWidth="1"/>
    <col min="14" max="14" width="1.5703125" style="17" customWidth="1"/>
    <col min="15" max="16384" width="9.140625" style="17"/>
  </cols>
  <sheetData>
    <row r="1" spans="1:14" s="9" customFormat="1" ht="15" customHeight="1" x14ac:dyDescent="0.2">
      <c r="A1" s="31"/>
      <c r="B1" s="32"/>
      <c r="C1" s="32"/>
      <c r="D1" s="32"/>
      <c r="E1" s="32"/>
      <c r="F1" s="32"/>
      <c r="G1" s="32"/>
      <c r="H1" s="32"/>
      <c r="I1" s="32"/>
      <c r="J1" s="32"/>
      <c r="K1" s="32"/>
      <c r="L1" s="32"/>
      <c r="M1" s="32"/>
      <c r="N1" s="33"/>
    </row>
    <row r="2" spans="1:14" s="9" customFormat="1" ht="18" customHeight="1" x14ac:dyDescent="0.3">
      <c r="A2" s="34"/>
      <c r="B2" s="54"/>
      <c r="C2" s="50"/>
      <c r="D2" s="50"/>
      <c r="E2" s="50"/>
      <c r="F2" s="50"/>
      <c r="G2" s="50"/>
      <c r="H2" s="50"/>
      <c r="I2" s="43"/>
      <c r="J2" s="45" t="s">
        <v>7</v>
      </c>
      <c r="K2" s="310" t="str">
        <f>IF(NOT(ISBLANK(CoverSheet!$C$8)),CoverSheet!$C$8,"")</f>
        <v>Alpine Energy Limited</v>
      </c>
      <c r="L2" s="310"/>
      <c r="M2" s="310"/>
      <c r="N2" s="26"/>
    </row>
    <row r="3" spans="1:14" s="9" customFormat="1" ht="18" customHeight="1" x14ac:dyDescent="0.25">
      <c r="A3" s="34"/>
      <c r="B3" s="54"/>
      <c r="C3" s="50"/>
      <c r="D3" s="50"/>
      <c r="E3" s="50"/>
      <c r="F3" s="50"/>
      <c r="G3" s="50"/>
      <c r="H3" s="50"/>
      <c r="I3" s="43"/>
      <c r="J3" s="45" t="s">
        <v>238</v>
      </c>
      <c r="K3" s="311" t="str">
        <f>IF(ISNUMBER(CoverSheet!$C$12),TEXT(CoverSheet!$C$12,"_([$-1409]d mmmm yyyy;_(@")&amp;" –"&amp;TEXT(DATE(YEAR(CoverSheet!$C$12)+10,MONTH(CoverSheet!$C$12),DAY(CoverSheet!$C$12)-1),"_([$-1409]d mmmm yyyy;_(@"),"")</f>
        <v xml:space="preserve"> 1 April 2015 – 31 March 2025</v>
      </c>
      <c r="L3" s="311"/>
      <c r="M3" s="311"/>
      <c r="N3" s="26"/>
    </row>
    <row r="4" spans="1:14" s="9" customFormat="1" ht="21" x14ac:dyDescent="0.35">
      <c r="A4" s="90" t="s">
        <v>513</v>
      </c>
      <c r="B4" s="55"/>
      <c r="C4" s="50"/>
      <c r="D4" s="50"/>
      <c r="E4" s="50"/>
      <c r="F4" s="50"/>
      <c r="G4" s="50"/>
      <c r="H4" s="50"/>
      <c r="I4" s="50"/>
      <c r="J4" s="51"/>
      <c r="K4" s="50"/>
      <c r="L4" s="50"/>
      <c r="M4" s="50"/>
      <c r="N4" s="26"/>
    </row>
    <row r="5" spans="1:14" s="136" customFormat="1" ht="39" customHeight="1" x14ac:dyDescent="0.2">
      <c r="A5" s="307" t="s">
        <v>496</v>
      </c>
      <c r="B5" s="308"/>
      <c r="C5" s="308"/>
      <c r="D5" s="308"/>
      <c r="E5" s="308"/>
      <c r="F5" s="308"/>
      <c r="G5" s="308"/>
      <c r="H5" s="308"/>
      <c r="I5" s="308"/>
      <c r="J5" s="308"/>
      <c r="K5" s="308"/>
      <c r="L5" s="308"/>
      <c r="M5" s="308"/>
      <c r="N5" s="130"/>
    </row>
    <row r="6" spans="1:14" ht="15" customHeight="1" x14ac:dyDescent="0.2">
      <c r="A6" s="39" t="s">
        <v>535</v>
      </c>
      <c r="B6" s="58"/>
      <c r="C6" s="51"/>
      <c r="D6" s="50"/>
      <c r="E6" s="50"/>
      <c r="F6" s="50"/>
      <c r="G6" s="50"/>
      <c r="H6" s="50"/>
      <c r="I6" s="50"/>
      <c r="J6" s="50"/>
      <c r="K6" s="50"/>
      <c r="L6" s="50"/>
      <c r="M6" s="50"/>
      <c r="N6" s="26"/>
    </row>
    <row r="7" spans="1:14" ht="29.25" customHeight="1" x14ac:dyDescent="0.3">
      <c r="A7" s="44">
        <v>7</v>
      </c>
      <c r="B7" s="47"/>
      <c r="C7" s="110" t="s">
        <v>472</v>
      </c>
      <c r="D7" s="121"/>
      <c r="E7" s="125"/>
      <c r="F7" s="125"/>
      <c r="G7" s="125"/>
      <c r="H7" s="316"/>
      <c r="I7" s="316"/>
      <c r="J7" s="316"/>
      <c r="K7" s="316"/>
      <c r="L7" s="316"/>
      <c r="M7" s="316"/>
      <c r="N7" s="22"/>
    </row>
    <row r="8" spans="1:14" s="65" customFormat="1" ht="16.5" customHeight="1" x14ac:dyDescent="0.2">
      <c r="A8" s="62">
        <v>8</v>
      </c>
      <c r="B8" s="47"/>
      <c r="C8" s="143"/>
      <c r="D8" s="121"/>
      <c r="E8" s="133" t="s">
        <v>471</v>
      </c>
      <c r="F8" s="125"/>
      <c r="G8" s="125"/>
      <c r="H8" s="316" t="s">
        <v>290</v>
      </c>
      <c r="I8" s="316"/>
      <c r="J8" s="316"/>
      <c r="K8" s="316"/>
      <c r="L8" s="316"/>
      <c r="M8" s="316"/>
      <c r="N8" s="22"/>
    </row>
    <row r="9" spans="1:14" ht="12.75" customHeight="1" x14ac:dyDescent="0.2">
      <c r="A9" s="62">
        <v>9</v>
      </c>
      <c r="B9" s="47"/>
      <c r="C9" s="125"/>
      <c r="D9" s="125"/>
      <c r="E9" s="125"/>
      <c r="F9" s="125"/>
      <c r="G9" s="125"/>
      <c r="H9" s="145" t="s">
        <v>239</v>
      </c>
      <c r="I9" s="145" t="s">
        <v>454</v>
      </c>
      <c r="J9" s="145" t="s">
        <v>455</v>
      </c>
      <c r="K9" s="145" t="s">
        <v>456</v>
      </c>
      <c r="L9" s="145" t="s">
        <v>457</v>
      </c>
      <c r="M9" s="145" t="s">
        <v>458</v>
      </c>
      <c r="N9" s="21"/>
    </row>
    <row r="10" spans="1:14" ht="12.75" customHeight="1" x14ac:dyDescent="0.2">
      <c r="A10" s="44">
        <v>10</v>
      </c>
      <c r="B10" s="47"/>
      <c r="C10" s="122"/>
      <c r="D10" s="122"/>
      <c r="E10" s="122"/>
      <c r="F10" s="133"/>
      <c r="G10" s="221" t="str">
        <f>IF(ISNUMBER(CoverSheet!$C$12),"for year ended","")</f>
        <v>for year ended</v>
      </c>
      <c r="H10" s="146">
        <f>IF(ISNUMBER(CoverSheet!$C$12),DATE(YEAR(CoverSheet!$C$12),MONTH(CoverSheet!$C$12),DAY(CoverSheet!$C$12))-1,"")</f>
        <v>42094</v>
      </c>
      <c r="I10" s="146">
        <f>IF(ISNUMBER(CoverSheet!$C$12),DATE(YEAR(CoverSheet!$C$12)+1,MONTH(CoverSheet!$C$12),DAY(CoverSheet!$C$12))-1,"")</f>
        <v>42460</v>
      </c>
      <c r="J10" s="146">
        <f>IF(ISNUMBER(CoverSheet!$C$12),DATE(YEAR(CoverSheet!$C$12)+2,MONTH(CoverSheet!$C$12),DAY(CoverSheet!$C$12))-1,"")</f>
        <v>42825</v>
      </c>
      <c r="K10" s="146">
        <f>IF(ISNUMBER(CoverSheet!$C$12),DATE(YEAR(CoverSheet!$C$12)+3,MONTH(CoverSheet!$C$12),DAY(CoverSheet!$C$12))-1,"")</f>
        <v>43190</v>
      </c>
      <c r="L10" s="146">
        <f>IF(ISNUMBER(CoverSheet!$C$12),DATE(YEAR(CoverSheet!$C$12)+4,MONTH(CoverSheet!$C$12),DAY(CoverSheet!$C$12))-1,"")</f>
        <v>43555</v>
      </c>
      <c r="M10" s="146">
        <f>IF(ISNUMBER(CoverSheet!$C$12),DATE(YEAR(CoverSheet!$C$12)+5,MONTH(CoverSheet!$C$12),DAY(CoverSheet!$C$12))-1,"")</f>
        <v>43921</v>
      </c>
      <c r="N10" s="22"/>
    </row>
    <row r="11" spans="1:14" s="76" customFormat="1" ht="17.25" customHeight="1" x14ac:dyDescent="0.2">
      <c r="A11" s="62">
        <v>11</v>
      </c>
      <c r="B11" s="47"/>
      <c r="C11" s="122"/>
      <c r="D11" s="122"/>
      <c r="E11" s="122"/>
      <c r="F11" s="133" t="s">
        <v>508</v>
      </c>
      <c r="G11" s="224"/>
      <c r="H11" s="63"/>
      <c r="I11" s="146"/>
      <c r="J11" s="146"/>
      <c r="K11" s="146"/>
      <c r="L11" s="146"/>
      <c r="M11" s="146"/>
      <c r="N11" s="22"/>
    </row>
    <row r="12" spans="1:14" ht="15" customHeight="1" x14ac:dyDescent="0.2">
      <c r="A12" s="44">
        <v>12</v>
      </c>
      <c r="B12" s="47"/>
      <c r="C12" s="304"/>
      <c r="D12" s="304"/>
      <c r="E12" s="122"/>
      <c r="F12" s="207" t="s">
        <v>638</v>
      </c>
      <c r="G12" s="66"/>
      <c r="H12" s="192">
        <v>7691.1500000000005</v>
      </c>
      <c r="I12" s="192">
        <v>8447.4396766015743</v>
      </c>
      <c r="J12" s="192">
        <v>9278.0971753018075</v>
      </c>
      <c r="K12" s="192">
        <v>10190.43526676888</v>
      </c>
      <c r="L12" s="192">
        <v>11192.485804378197</v>
      </c>
      <c r="M12" s="192">
        <v>12293.070433381778</v>
      </c>
      <c r="N12" s="22"/>
    </row>
    <row r="13" spans="1:14" s="292" customFormat="1" ht="15" customHeight="1" x14ac:dyDescent="0.2">
      <c r="A13" s="62"/>
      <c r="B13" s="47"/>
      <c r="C13" s="291"/>
      <c r="D13" s="291"/>
      <c r="E13" s="291"/>
      <c r="F13" s="207" t="s">
        <v>639</v>
      </c>
      <c r="G13" s="66"/>
      <c r="H13" s="226">
        <v>19.190000000000001</v>
      </c>
      <c r="I13" s="226">
        <v>21.076999849695326</v>
      </c>
      <c r="J13" s="226">
        <v>23.149553030956579</v>
      </c>
      <c r="K13" s="226">
        <v>25.425905458779873</v>
      </c>
      <c r="L13" s="226">
        <v>27.926097213812969</v>
      </c>
      <c r="M13" s="226">
        <v>30.672138967072069</v>
      </c>
      <c r="N13" s="22"/>
    </row>
    <row r="14" spans="1:14" s="292" customFormat="1" ht="15" customHeight="1" x14ac:dyDescent="0.2">
      <c r="A14" s="62"/>
      <c r="B14" s="47"/>
      <c r="C14" s="291"/>
      <c r="D14" s="291"/>
      <c r="E14" s="291"/>
      <c r="F14" s="207" t="s">
        <v>640</v>
      </c>
      <c r="G14" s="66"/>
      <c r="H14" s="226">
        <v>21132.23</v>
      </c>
      <c r="I14" s="226">
        <v>22433.832868996247</v>
      </c>
      <c r="J14" s="226">
        <v>23815.605697744933</v>
      </c>
      <c r="K14" s="226">
        <v>25282.486415164163</v>
      </c>
      <c r="L14" s="226">
        <v>26839.717093295923</v>
      </c>
      <c r="M14" s="226">
        <v>28492.862680471604</v>
      </c>
      <c r="N14" s="22"/>
    </row>
    <row r="15" spans="1:14" s="292" customFormat="1" ht="15" customHeight="1" x14ac:dyDescent="0.2">
      <c r="A15" s="62"/>
      <c r="B15" s="47"/>
      <c r="C15" s="291"/>
      <c r="D15" s="291"/>
      <c r="E15" s="291"/>
      <c r="F15" s="207" t="s">
        <v>641</v>
      </c>
      <c r="G15" s="66"/>
      <c r="H15" s="226">
        <v>87.86915181831462</v>
      </c>
      <c r="I15" s="226">
        <v>93.281299050432807</v>
      </c>
      <c r="J15" s="226">
        <v>99.026798056819743</v>
      </c>
      <c r="K15" s="226">
        <v>105.12618105891032</v>
      </c>
      <c r="L15" s="226">
        <v>111.6012449245268</v>
      </c>
      <c r="M15" s="226">
        <v>118.47512906156851</v>
      </c>
      <c r="N15" s="22"/>
    </row>
    <row r="16" spans="1:14" s="292" customFormat="1" ht="15" customHeight="1" x14ac:dyDescent="0.2">
      <c r="A16" s="62"/>
      <c r="B16" s="47"/>
      <c r="C16" s="291"/>
      <c r="D16" s="291"/>
      <c r="E16" s="291"/>
      <c r="F16" s="207" t="s">
        <v>642</v>
      </c>
      <c r="G16" s="66"/>
      <c r="H16" s="226">
        <v>1127.1600000000001</v>
      </c>
      <c r="I16" s="226">
        <v>1190.8558450730004</v>
      </c>
      <c r="J16" s="226">
        <v>1258.1511442426361</v>
      </c>
      <c r="K16" s="226">
        <v>1329.2493027668004</v>
      </c>
      <c r="L16" s="226">
        <v>1404.3652203405502</v>
      </c>
      <c r="M16" s="226">
        <v>1483.7259406470919</v>
      </c>
      <c r="N16" s="22"/>
    </row>
    <row r="17" spans="1:14" s="292" customFormat="1" ht="15" customHeight="1" x14ac:dyDescent="0.2">
      <c r="A17" s="62"/>
      <c r="B17" s="47"/>
      <c r="C17" s="291"/>
      <c r="D17" s="291"/>
      <c r="E17" s="291"/>
      <c r="F17" s="207" t="s">
        <v>643</v>
      </c>
      <c r="G17" s="66"/>
      <c r="H17" s="226">
        <v>19.311880020446907</v>
      </c>
      <c r="I17" s="226">
        <v>20.610314995457607</v>
      </c>
      <c r="J17" s="226">
        <v>21.996050294545817</v>
      </c>
      <c r="K17" s="226">
        <v>23.474955558263986</v>
      </c>
      <c r="L17" s="226">
        <v>25.053295072666501</v>
      </c>
      <c r="M17" s="226">
        <v>26.737754303314755</v>
      </c>
      <c r="N17" s="22"/>
    </row>
    <row r="18" spans="1:14" ht="15" customHeight="1" x14ac:dyDescent="0.2">
      <c r="A18" s="44">
        <v>13</v>
      </c>
      <c r="B18" s="47"/>
      <c r="C18" s="304"/>
      <c r="D18" s="304"/>
      <c r="E18" s="122"/>
      <c r="F18" s="207" t="s">
        <v>644</v>
      </c>
      <c r="G18" s="125"/>
      <c r="H18" s="192">
        <v>1492.78</v>
      </c>
      <c r="I18" s="192">
        <v>1536.8786475303345</v>
      </c>
      <c r="J18" s="192">
        <v>1582.2800260149991</v>
      </c>
      <c r="K18" s="192">
        <v>1629.0226198074695</v>
      </c>
      <c r="L18" s="192">
        <v>1677.146050138685</v>
      </c>
      <c r="M18" s="192">
        <v>1726.691108701875</v>
      </c>
      <c r="N18" s="22"/>
    </row>
    <row r="19" spans="1:14" ht="15" customHeight="1" x14ac:dyDescent="0.2">
      <c r="A19" s="44">
        <v>14</v>
      </c>
      <c r="B19" s="47"/>
      <c r="C19" s="304"/>
      <c r="D19" s="304"/>
      <c r="E19" s="122"/>
      <c r="F19" s="207" t="s">
        <v>645</v>
      </c>
      <c r="G19" s="125"/>
      <c r="H19" s="192">
        <v>138.37</v>
      </c>
      <c r="I19" s="192">
        <v>138.46420824552911</v>
      </c>
      <c r="J19" s="192">
        <v>138.55848063208248</v>
      </c>
      <c r="K19" s="192">
        <v>138.65281720333007</v>
      </c>
      <c r="L19" s="192">
        <v>138.74721800297158</v>
      </c>
      <c r="M19" s="192">
        <v>138.84168307473647</v>
      </c>
      <c r="N19" s="22"/>
    </row>
    <row r="20" spans="1:14" ht="15" customHeight="1" x14ac:dyDescent="0.2">
      <c r="A20" s="44">
        <v>15</v>
      </c>
      <c r="B20" s="47"/>
      <c r="C20" s="304"/>
      <c r="D20" s="304"/>
      <c r="E20" s="122"/>
      <c r="F20" s="207" t="s">
        <v>646</v>
      </c>
      <c r="G20" s="125"/>
      <c r="H20" s="192">
        <v>10.100000000000001</v>
      </c>
      <c r="I20" s="192">
        <v>10.120200000000002</v>
      </c>
      <c r="J20" s="192">
        <v>10.140440400000003</v>
      </c>
      <c r="K20" s="192">
        <v>10.160721280800002</v>
      </c>
      <c r="L20" s="192">
        <v>10.181042723361603</v>
      </c>
      <c r="M20" s="192">
        <v>10.201404808808327</v>
      </c>
      <c r="N20" s="22"/>
    </row>
    <row r="21" spans="1:14" ht="15" customHeight="1" thickBot="1" x14ac:dyDescent="0.25">
      <c r="A21" s="44">
        <v>16</v>
      </c>
      <c r="B21" s="47"/>
      <c r="C21" s="304"/>
      <c r="D21" s="304"/>
      <c r="E21" s="122"/>
      <c r="F21" s="207" t="s">
        <v>647</v>
      </c>
      <c r="G21" s="125"/>
      <c r="H21" s="192">
        <v>5</v>
      </c>
      <c r="I21" s="192">
        <v>5</v>
      </c>
      <c r="J21" s="192">
        <v>6</v>
      </c>
      <c r="K21" s="192">
        <v>6</v>
      </c>
      <c r="L21" s="192">
        <v>7</v>
      </c>
      <c r="M21" s="192">
        <v>7</v>
      </c>
      <c r="N21" s="22"/>
    </row>
    <row r="22" spans="1:14" ht="15" customHeight="1" thickBot="1" x14ac:dyDescent="0.25">
      <c r="A22" s="44">
        <v>17</v>
      </c>
      <c r="B22" s="47"/>
      <c r="C22" s="122"/>
      <c r="D22" s="122"/>
      <c r="E22" s="120" t="s">
        <v>68</v>
      </c>
      <c r="F22" s="191"/>
      <c r="G22" s="125"/>
      <c r="H22" s="199">
        <f t="shared" ref="H22:M22" si="0">SUM(H12:H21)</f>
        <v>31723.161031838757</v>
      </c>
      <c r="I22" s="199">
        <f t="shared" si="0"/>
        <v>33897.560060342272</v>
      </c>
      <c r="J22" s="199">
        <f t="shared" si="0"/>
        <v>36233.005365718775</v>
      </c>
      <c r="K22" s="199">
        <f t="shared" si="0"/>
        <v>38740.034185067401</v>
      </c>
      <c r="L22" s="199">
        <f t="shared" si="0"/>
        <v>41434.223066090693</v>
      </c>
      <c r="M22" s="199">
        <f t="shared" si="0"/>
        <v>44328.278273417847</v>
      </c>
      <c r="N22" s="22"/>
    </row>
    <row r="23" spans="1:14" x14ac:dyDescent="0.2">
      <c r="A23" s="44">
        <v>18</v>
      </c>
      <c r="B23" s="47"/>
      <c r="C23" s="122"/>
      <c r="D23" s="122"/>
      <c r="E23" s="122"/>
      <c r="F23" s="107" t="s">
        <v>249</v>
      </c>
      <c r="G23" s="125"/>
      <c r="H23" s="121"/>
      <c r="I23" s="121"/>
      <c r="J23" s="125"/>
      <c r="K23" s="121"/>
      <c r="L23" s="121"/>
      <c r="M23" s="121"/>
      <c r="N23" s="22"/>
    </row>
    <row r="24" spans="1:14" ht="15.75" x14ac:dyDescent="0.25">
      <c r="A24" s="44">
        <v>19</v>
      </c>
      <c r="B24" s="47"/>
      <c r="C24" s="122"/>
      <c r="D24" s="118" t="s">
        <v>491</v>
      </c>
      <c r="E24" s="122"/>
      <c r="F24" s="122"/>
      <c r="G24" s="125"/>
      <c r="H24" s="121"/>
      <c r="I24" s="121"/>
      <c r="J24" s="125"/>
      <c r="K24" s="121"/>
      <c r="L24" s="121"/>
      <c r="M24" s="121"/>
      <c r="N24" s="22"/>
    </row>
    <row r="25" spans="1:14" ht="15" customHeight="1" x14ac:dyDescent="0.2">
      <c r="A25" s="44">
        <v>20</v>
      </c>
      <c r="B25" s="47"/>
      <c r="C25" s="122"/>
      <c r="D25" s="122"/>
      <c r="E25" s="122"/>
      <c r="F25" s="122" t="s">
        <v>290</v>
      </c>
      <c r="G25" s="125"/>
      <c r="H25" s="192">
        <v>100</v>
      </c>
      <c r="I25" s="192">
        <v>180.19</v>
      </c>
      <c r="J25" s="192">
        <v>325.33390000000003</v>
      </c>
      <c r="K25" s="192">
        <v>588.0443590000001</v>
      </c>
      <c r="L25" s="192">
        <v>1063.5502897900003</v>
      </c>
      <c r="M25" s="192">
        <v>1904.3896619103259</v>
      </c>
      <c r="N25" s="22"/>
    </row>
    <row r="26" spans="1:14" ht="15" customHeight="1" x14ac:dyDescent="0.2">
      <c r="A26" s="44">
        <v>21</v>
      </c>
      <c r="B26" s="47"/>
      <c r="C26" s="122"/>
      <c r="D26" s="122"/>
      <c r="E26" s="122"/>
      <c r="F26" s="229" t="s">
        <v>577</v>
      </c>
      <c r="G26" s="125"/>
      <c r="H26" s="192">
        <v>9.3350000000000009</v>
      </c>
      <c r="I26" s="192">
        <v>9.6264162959459458</v>
      </c>
      <c r="J26" s="192">
        <v>10.133813495662162</v>
      </c>
      <c r="K26" s="192">
        <v>11.052202427148513</v>
      </c>
      <c r="L26" s="192">
        <v>12.714486393138809</v>
      </c>
      <c r="M26" s="192">
        <v>15.653910942327544</v>
      </c>
      <c r="N26" s="22"/>
    </row>
    <row r="27" spans="1:14" ht="29.25" customHeight="1" x14ac:dyDescent="0.3">
      <c r="A27" s="44">
        <v>22</v>
      </c>
      <c r="B27" s="47"/>
      <c r="C27" s="110" t="s">
        <v>497</v>
      </c>
      <c r="D27" s="121"/>
      <c r="E27" s="125"/>
      <c r="F27" s="125"/>
      <c r="G27" s="125"/>
      <c r="H27" s="316"/>
      <c r="I27" s="316"/>
      <c r="J27" s="316"/>
      <c r="K27" s="316"/>
      <c r="L27" s="316"/>
      <c r="M27" s="316"/>
      <c r="N27" s="22"/>
    </row>
    <row r="28" spans="1:14" ht="12.75" customHeight="1" x14ac:dyDescent="0.2">
      <c r="A28" s="44">
        <v>23</v>
      </c>
      <c r="B28" s="47"/>
      <c r="C28" s="122"/>
      <c r="D28" s="122"/>
      <c r="E28" s="122"/>
      <c r="F28" s="133"/>
      <c r="G28" s="125"/>
      <c r="H28" s="145" t="s">
        <v>239</v>
      </c>
      <c r="I28" s="145" t="s">
        <v>454</v>
      </c>
      <c r="J28" s="145" t="s">
        <v>455</v>
      </c>
      <c r="K28" s="145" t="s">
        <v>456</v>
      </c>
      <c r="L28" s="145" t="s">
        <v>457</v>
      </c>
      <c r="M28" s="145" t="s">
        <v>458</v>
      </c>
      <c r="N28" s="22"/>
    </row>
    <row r="29" spans="1:14" ht="15.75" x14ac:dyDescent="0.25">
      <c r="A29" s="44">
        <v>24</v>
      </c>
      <c r="B29" s="47"/>
      <c r="C29" s="122"/>
      <c r="D29" s="118" t="s">
        <v>291</v>
      </c>
      <c r="E29" s="122"/>
      <c r="F29" s="122"/>
      <c r="G29" s="221" t="str">
        <f>IF(ISNUMBER(CoverSheet!$C$12),"for year ended","")</f>
        <v>for year ended</v>
      </c>
      <c r="H29" s="146">
        <f>IF(ISNUMBER(CoverSheet!$C$12),DATE(YEAR(CoverSheet!$C$12),MONTH(CoverSheet!$C$12),DAY(CoverSheet!$C$12))-1,"")</f>
        <v>42094</v>
      </c>
      <c r="I29" s="146">
        <f>IF(ISNUMBER(CoverSheet!$C$12),DATE(YEAR(CoverSheet!$C$12)+1,MONTH(CoverSheet!$C$12),DAY(CoverSheet!$C$12))-1,"")</f>
        <v>42460</v>
      </c>
      <c r="J29" s="146">
        <f>IF(ISNUMBER(CoverSheet!$C$12),DATE(YEAR(CoverSheet!$C$12)+2,MONTH(CoverSheet!$C$12),DAY(CoverSheet!$C$12))-1,"")</f>
        <v>42825</v>
      </c>
      <c r="K29" s="146">
        <f>IF(ISNUMBER(CoverSheet!$C$12),DATE(YEAR(CoverSheet!$C$12)+3,MONTH(CoverSheet!$C$12),DAY(CoverSheet!$C$12))-1,"")</f>
        <v>43190</v>
      </c>
      <c r="L29" s="146">
        <f>IF(ISNUMBER(CoverSheet!$C$12),DATE(YEAR(CoverSheet!$C$12)+4,MONTH(CoverSheet!$C$12),DAY(CoverSheet!$C$12))-1,"")</f>
        <v>43555</v>
      </c>
      <c r="M29" s="146">
        <f>IF(ISNUMBER(CoverSheet!$C$12),DATE(YEAR(CoverSheet!$C$12)+5,MONTH(CoverSheet!$C$12),DAY(CoverSheet!$C$12))-1,"")</f>
        <v>43921</v>
      </c>
      <c r="N29" s="21"/>
    </row>
    <row r="30" spans="1:14" ht="15" customHeight="1" x14ac:dyDescent="0.2">
      <c r="A30" s="44">
        <v>25</v>
      </c>
      <c r="B30" s="47"/>
      <c r="C30" s="122"/>
      <c r="D30" s="122"/>
      <c r="E30" s="122"/>
      <c r="F30" s="122" t="s">
        <v>73</v>
      </c>
      <c r="G30" s="66"/>
      <c r="H30" s="192">
        <v>130.13612000000001</v>
      </c>
      <c r="I30" s="192">
        <v>133.16252</v>
      </c>
      <c r="J30" s="192">
        <v>136.18892</v>
      </c>
      <c r="K30" s="192">
        <v>139.21531999999999</v>
      </c>
      <c r="L30" s="192">
        <v>142.24171999999999</v>
      </c>
      <c r="M30" s="192">
        <v>145.26811999999998</v>
      </c>
      <c r="N30" s="21"/>
    </row>
    <row r="31" spans="1:14" ht="15" customHeight="1" thickBot="1" x14ac:dyDescent="0.25">
      <c r="A31" s="44">
        <v>26</v>
      </c>
      <c r="B31" s="47"/>
      <c r="C31" s="122"/>
      <c r="D31" s="124" t="s">
        <v>5</v>
      </c>
      <c r="E31" s="122"/>
      <c r="F31" s="122" t="s">
        <v>492</v>
      </c>
      <c r="G31" s="125"/>
      <c r="H31" s="192">
        <v>6.6637199999999996</v>
      </c>
      <c r="I31" s="192">
        <v>6.6637199999999996</v>
      </c>
      <c r="J31" s="192">
        <v>6.6637199999999996</v>
      </c>
      <c r="K31" s="192">
        <v>6.6637199999999996</v>
      </c>
      <c r="L31" s="192">
        <v>6.6637199999999996</v>
      </c>
      <c r="M31" s="192">
        <v>6.6637199999999996</v>
      </c>
      <c r="N31" s="21"/>
    </row>
    <row r="32" spans="1:14" ht="15" customHeight="1" thickBot="1" x14ac:dyDescent="0.25">
      <c r="A32" s="44">
        <v>27</v>
      </c>
      <c r="B32" s="47"/>
      <c r="C32" s="122"/>
      <c r="D32" s="124"/>
      <c r="E32" s="64" t="s">
        <v>465</v>
      </c>
      <c r="F32" s="122"/>
      <c r="G32" s="125"/>
      <c r="H32" s="199">
        <f t="shared" ref="H32:M32" si="1">H30+H31</f>
        <v>136.79984000000002</v>
      </c>
      <c r="I32" s="199">
        <f t="shared" si="1"/>
        <v>139.82624000000001</v>
      </c>
      <c r="J32" s="199">
        <f t="shared" si="1"/>
        <v>142.85264000000001</v>
      </c>
      <c r="K32" s="199">
        <f t="shared" si="1"/>
        <v>145.87904</v>
      </c>
      <c r="L32" s="199">
        <f t="shared" si="1"/>
        <v>148.90544</v>
      </c>
      <c r="M32" s="199">
        <f t="shared" si="1"/>
        <v>151.93183999999999</v>
      </c>
      <c r="N32" s="21"/>
    </row>
    <row r="33" spans="1:14" ht="15" customHeight="1" thickBot="1" x14ac:dyDescent="0.25">
      <c r="A33" s="44">
        <v>28</v>
      </c>
      <c r="B33" s="47"/>
      <c r="C33" s="122"/>
      <c r="D33" s="124" t="s">
        <v>4</v>
      </c>
      <c r="E33" s="122"/>
      <c r="F33" s="122" t="s">
        <v>74</v>
      </c>
      <c r="G33" s="125"/>
      <c r="H33" s="192"/>
      <c r="I33" s="192"/>
      <c r="J33" s="192"/>
      <c r="K33" s="192"/>
      <c r="L33" s="192"/>
      <c r="M33" s="192"/>
      <c r="N33" s="21"/>
    </row>
    <row r="34" spans="1:14" ht="15" customHeight="1" thickBot="1" x14ac:dyDescent="0.25">
      <c r="A34" s="44">
        <v>29</v>
      </c>
      <c r="B34" s="47"/>
      <c r="C34" s="122"/>
      <c r="D34" s="122"/>
      <c r="E34" s="64" t="s">
        <v>487</v>
      </c>
      <c r="F34" s="122"/>
      <c r="G34" s="125"/>
      <c r="H34" s="199">
        <f t="shared" ref="H34:M34" si="2">H32-H33</f>
        <v>136.79984000000002</v>
      </c>
      <c r="I34" s="199">
        <f t="shared" si="2"/>
        <v>139.82624000000001</v>
      </c>
      <c r="J34" s="199">
        <f t="shared" si="2"/>
        <v>142.85264000000001</v>
      </c>
      <c r="K34" s="199">
        <f t="shared" si="2"/>
        <v>145.87904</v>
      </c>
      <c r="L34" s="199">
        <f t="shared" si="2"/>
        <v>148.90544</v>
      </c>
      <c r="M34" s="199">
        <f t="shared" si="2"/>
        <v>151.93183999999999</v>
      </c>
      <c r="N34" s="21"/>
    </row>
    <row r="35" spans="1:14" ht="30" customHeight="1" x14ac:dyDescent="0.25">
      <c r="A35" s="44">
        <v>30</v>
      </c>
      <c r="B35" s="47"/>
      <c r="C35" s="122"/>
      <c r="D35" s="118" t="s">
        <v>299</v>
      </c>
      <c r="E35" s="122"/>
      <c r="F35" s="122"/>
      <c r="G35" s="125"/>
      <c r="H35" s="125"/>
      <c r="I35" s="125"/>
      <c r="J35" s="125"/>
      <c r="K35" s="125"/>
      <c r="L35" s="125"/>
      <c r="M35" s="125"/>
      <c r="N35" s="21"/>
    </row>
    <row r="36" spans="1:14" ht="15" customHeight="1" x14ac:dyDescent="0.2">
      <c r="A36" s="44">
        <v>31</v>
      </c>
      <c r="B36" s="47"/>
      <c r="C36" s="122"/>
      <c r="D36" s="122"/>
      <c r="E36" s="122"/>
      <c r="F36" s="122" t="s">
        <v>75</v>
      </c>
      <c r="G36" s="125"/>
      <c r="H36" s="192">
        <v>755.50689456972236</v>
      </c>
      <c r="I36" s="192">
        <v>773.07669813944472</v>
      </c>
      <c r="J36" s="192">
        <v>790.64650170916696</v>
      </c>
      <c r="K36" s="192">
        <v>808.21630527888919</v>
      </c>
      <c r="L36" s="192">
        <v>825.78610884861143</v>
      </c>
      <c r="M36" s="192">
        <v>843.35591241833379</v>
      </c>
      <c r="N36" s="21"/>
    </row>
    <row r="37" spans="1:14" ht="15" customHeight="1" x14ac:dyDescent="0.2">
      <c r="A37" s="44">
        <v>32</v>
      </c>
      <c r="B37" s="47"/>
      <c r="C37" s="122"/>
      <c r="D37" s="124" t="s">
        <v>4</v>
      </c>
      <c r="E37" s="122"/>
      <c r="F37" s="122" t="s">
        <v>76</v>
      </c>
      <c r="G37" s="125"/>
      <c r="H37" s="192">
        <v>19.964063258658111</v>
      </c>
      <c r="I37" s="192">
        <v>20.428340517316222</v>
      </c>
      <c r="J37" s="192">
        <v>20.892617775974333</v>
      </c>
      <c r="K37" s="192">
        <v>21.356895034632444</v>
      </c>
      <c r="L37" s="192">
        <v>21.821172293290552</v>
      </c>
      <c r="M37" s="192">
        <v>22.285449551948663</v>
      </c>
      <c r="N37" s="21"/>
    </row>
    <row r="38" spans="1:14" ht="15" customHeight="1" x14ac:dyDescent="0.2">
      <c r="A38" s="44">
        <v>33</v>
      </c>
      <c r="B38" s="47"/>
      <c r="C38" s="122"/>
      <c r="D38" s="124" t="s">
        <v>5</v>
      </c>
      <c r="E38" s="122"/>
      <c r="F38" s="122" t="s">
        <v>493</v>
      </c>
      <c r="G38" s="125"/>
      <c r="H38" s="192">
        <v>34.440006900848971</v>
      </c>
      <c r="I38" s="192">
        <v>35.24093163169794</v>
      </c>
      <c r="J38" s="192">
        <v>36.041856362546909</v>
      </c>
      <c r="K38" s="192">
        <v>36.842781093395878</v>
      </c>
      <c r="L38" s="192">
        <v>37.643705824244847</v>
      </c>
      <c r="M38" s="192">
        <v>38.444630555093816</v>
      </c>
      <c r="N38" s="21"/>
    </row>
    <row r="39" spans="1:14" ht="15" customHeight="1" thickBot="1" x14ac:dyDescent="0.25">
      <c r="A39" s="44">
        <v>34</v>
      </c>
      <c r="B39" s="47"/>
      <c r="C39" s="122"/>
      <c r="D39" s="124" t="s">
        <v>4</v>
      </c>
      <c r="E39" s="122"/>
      <c r="F39" s="122" t="s">
        <v>77</v>
      </c>
      <c r="G39" s="125"/>
      <c r="H39" s="192"/>
      <c r="I39" s="192"/>
      <c r="J39" s="192"/>
      <c r="K39" s="192"/>
      <c r="L39" s="192"/>
      <c r="M39" s="192"/>
      <c r="N39" s="21"/>
    </row>
    <row r="40" spans="1:14" ht="15" customHeight="1" thickBot="1" x14ac:dyDescent="0.25">
      <c r="A40" s="62">
        <v>35</v>
      </c>
      <c r="B40" s="47"/>
      <c r="C40" s="122"/>
      <c r="D40" s="122"/>
      <c r="E40" s="64" t="s">
        <v>498</v>
      </c>
      <c r="F40" s="122"/>
      <c r="G40" s="125"/>
      <c r="H40" s="199">
        <f t="shared" ref="H40:M40" si="3">H36-H37+H38-H39</f>
        <v>769.98283821191319</v>
      </c>
      <c r="I40" s="199">
        <f t="shared" si="3"/>
        <v>787.88928925382641</v>
      </c>
      <c r="J40" s="199">
        <f t="shared" si="3"/>
        <v>805.79574029573951</v>
      </c>
      <c r="K40" s="199">
        <f t="shared" si="3"/>
        <v>823.70219133765261</v>
      </c>
      <c r="L40" s="199">
        <f t="shared" si="3"/>
        <v>841.60864237956571</v>
      </c>
      <c r="M40" s="199">
        <f t="shared" si="3"/>
        <v>859.51509342147892</v>
      </c>
      <c r="N40" s="21"/>
    </row>
    <row r="41" spans="1:14" s="70" customFormat="1" ht="15" customHeight="1" thickBot="1" x14ac:dyDescent="0.25">
      <c r="A41" s="62">
        <v>36</v>
      </c>
      <c r="B41" s="47"/>
      <c r="C41" s="122"/>
      <c r="D41" s="124" t="s">
        <v>4</v>
      </c>
      <c r="E41" s="122"/>
      <c r="F41" s="122" t="s">
        <v>499</v>
      </c>
      <c r="G41" s="125"/>
      <c r="H41" s="192">
        <v>732.93879022414308</v>
      </c>
      <c r="I41" s="192">
        <v>749.98375786828638</v>
      </c>
      <c r="J41" s="192">
        <v>767.02872551242967</v>
      </c>
      <c r="K41" s="192">
        <v>784.07369315657297</v>
      </c>
      <c r="L41" s="192">
        <v>801.11866080071616</v>
      </c>
      <c r="M41" s="192">
        <v>818.16362844485946</v>
      </c>
      <c r="N41" s="21"/>
    </row>
    <row r="42" spans="1:14" s="70" customFormat="1" ht="15" customHeight="1" thickBot="1" x14ac:dyDescent="0.25">
      <c r="A42" s="62">
        <v>37</v>
      </c>
      <c r="B42" s="47"/>
      <c r="C42" s="122"/>
      <c r="D42" s="122"/>
      <c r="E42" s="64" t="s">
        <v>500</v>
      </c>
      <c r="F42" s="122"/>
      <c r="G42" s="125"/>
      <c r="H42" s="199">
        <f t="shared" ref="H42:M42" si="4">H40-H41</f>
        <v>37.044047987770114</v>
      </c>
      <c r="I42" s="199">
        <f t="shared" si="4"/>
        <v>37.90553138554003</v>
      </c>
      <c r="J42" s="199">
        <f t="shared" si="4"/>
        <v>38.767014783309833</v>
      </c>
      <c r="K42" s="199">
        <f t="shared" si="4"/>
        <v>39.628498181079635</v>
      </c>
      <c r="L42" s="199">
        <f t="shared" si="4"/>
        <v>40.489981578849552</v>
      </c>
      <c r="M42" s="199">
        <f t="shared" si="4"/>
        <v>41.351464976619468</v>
      </c>
      <c r="N42" s="21"/>
    </row>
    <row r="43" spans="1:14" ht="12.75" customHeight="1" thickBot="1" x14ac:dyDescent="0.25">
      <c r="A43" s="62">
        <v>38</v>
      </c>
      <c r="B43" s="47"/>
      <c r="C43" s="122"/>
      <c r="D43" s="122"/>
      <c r="E43" s="122"/>
      <c r="F43" s="122"/>
      <c r="G43" s="125"/>
      <c r="H43" s="125"/>
      <c r="I43" s="125"/>
      <c r="J43" s="125"/>
      <c r="K43" s="125"/>
      <c r="L43" s="125"/>
      <c r="M43" s="125"/>
      <c r="N43" s="21"/>
    </row>
    <row r="44" spans="1:14" ht="15" customHeight="1" thickBot="1" x14ac:dyDescent="0.25">
      <c r="A44" s="62">
        <v>39</v>
      </c>
      <c r="B44" s="47"/>
      <c r="C44" s="122"/>
      <c r="D44" s="122"/>
      <c r="E44" s="64" t="s">
        <v>78</v>
      </c>
      <c r="F44" s="122"/>
      <c r="G44" s="125"/>
      <c r="H44" s="202">
        <f t="shared" ref="H44:M44" si="5">IF(H34&lt;&gt;0,H40/(H34*8760)*1000,0)</f>
        <v>0.64252695230320678</v>
      </c>
      <c r="I44" s="202">
        <f t="shared" si="5"/>
        <v>0.64323906361574079</v>
      </c>
      <c r="J44" s="202">
        <f t="shared" si="5"/>
        <v>0.64392100210575987</v>
      </c>
      <c r="K44" s="202">
        <f t="shared" si="5"/>
        <v>0.64457464566531897</v>
      </c>
      <c r="L44" s="202">
        <f t="shared" si="5"/>
        <v>0.6452017195190477</v>
      </c>
      <c r="M44" s="202">
        <f t="shared" si="5"/>
        <v>0.64580381142941401</v>
      </c>
      <c r="N44" s="21"/>
    </row>
    <row r="45" spans="1:14" s="70" customFormat="1" ht="15" customHeight="1" thickBot="1" x14ac:dyDescent="0.25">
      <c r="A45" s="62">
        <v>40</v>
      </c>
      <c r="B45" s="47"/>
      <c r="C45" s="122"/>
      <c r="D45" s="122"/>
      <c r="E45" s="64" t="s">
        <v>501</v>
      </c>
      <c r="F45" s="122"/>
      <c r="G45" s="125"/>
      <c r="H45" s="203">
        <f t="shared" ref="H45:M45" si="6">IF(H40=0,"-",H42/H40)</f>
        <v>4.8110225513331405E-2</v>
      </c>
      <c r="I45" s="203">
        <f t="shared" si="6"/>
        <v>4.811022551333146E-2</v>
      </c>
      <c r="J45" s="203">
        <f t="shared" si="6"/>
        <v>4.8110225513331377E-2</v>
      </c>
      <c r="K45" s="203">
        <f t="shared" si="6"/>
        <v>4.8110225513331301E-2</v>
      </c>
      <c r="L45" s="203">
        <f t="shared" si="6"/>
        <v>4.8110225513331363E-2</v>
      </c>
      <c r="M45" s="203">
        <f t="shared" si="6"/>
        <v>4.8110225513331412E-2</v>
      </c>
      <c r="N45" s="21"/>
    </row>
    <row r="46" spans="1:14" x14ac:dyDescent="0.2">
      <c r="A46" s="23"/>
      <c r="B46" s="56"/>
      <c r="C46" s="24"/>
      <c r="D46" s="24"/>
      <c r="E46" s="24"/>
      <c r="F46" s="24"/>
      <c r="G46" s="24"/>
      <c r="H46" s="24"/>
      <c r="I46" s="24"/>
      <c r="J46" s="24"/>
      <c r="K46" s="24"/>
      <c r="L46" s="24"/>
      <c r="M46" s="24"/>
      <c r="N46" s="25"/>
    </row>
  </sheetData>
  <sheetProtection sheet="1" objects="1" formatRows="0" insertRows="0"/>
  <customSheetViews>
    <customSheetView guid="{21F2E024-704F-4E93-AC63-213755ECFFE0}" scale="70" showPageBreaks="1" showGridLines="0" printArea="1" view="pageBreakPreview">
      <pane ySplit="6" topLeftCell="A7" activePane="bottomLeft" state="frozen"/>
      <selection pane="bottomLeft" activeCell="G40" sqref="G40"/>
      <pageMargins left="0.70866141732283472" right="0.70866141732283472" top="0.74803149606299213" bottom="0.74803149606299213" header="0.31496062992125984" footer="0.31496062992125984"/>
      <pageSetup paperSize="9" scale="7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1">
    <mergeCell ref="H27:M27"/>
    <mergeCell ref="C19:D19"/>
    <mergeCell ref="C20:D20"/>
    <mergeCell ref="K2:M2"/>
    <mergeCell ref="K3:M3"/>
    <mergeCell ref="C21:D21"/>
    <mergeCell ref="C12:D12"/>
    <mergeCell ref="C18:D18"/>
    <mergeCell ref="H8:M8"/>
    <mergeCell ref="A5:M5"/>
    <mergeCell ref="H7:M7"/>
  </mergeCells>
  <dataValidations count="1">
    <dataValidation allowBlank="1" showInputMessage="1" showErrorMessage="1" prompt="Please enter text" sqref="F12:F21"/>
  </dataValidations>
  <pageMargins left="0.70866141732283472" right="0.70866141732283472" top="0.74803149606299213" bottom="0.74803149606299213" header="0.31496062992125989" footer="0.31496062992125989"/>
  <pageSetup paperSize="9" scale="53" orientation="landscape" cellComments="asDisplayed" r:id="rId2"/>
  <headerFooter>
    <oddHeader>&amp;CCommerce Commission Information Disclosure Template</oddHeader>
    <oddFooter>&amp;L&amp;F&amp;C&amp;P&amp;R&amp;A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pageSetUpPr fitToPage="1"/>
  </sheetPr>
  <dimension ref="A1:N16"/>
  <sheetViews>
    <sheetView showGridLines="0" zoomScaleNormal="100" zoomScaleSheetLayoutView="100" workbookViewId="0">
      <selection activeCell="J30" sqref="J30"/>
    </sheetView>
  </sheetViews>
  <sheetFormatPr defaultRowHeight="12.75" x14ac:dyDescent="0.2"/>
  <cols>
    <col min="1" max="1" width="4.5703125" style="17" customWidth="1"/>
    <col min="2" max="2" width="3.28515625" style="17" customWidth="1"/>
    <col min="3" max="3" width="6.140625" style="17" customWidth="1"/>
    <col min="4" max="5" width="2.28515625" style="17" customWidth="1"/>
    <col min="6" max="6" width="41.5703125" style="17" customWidth="1"/>
    <col min="7" max="7" width="30.42578125" style="17" customWidth="1"/>
    <col min="8" max="13" width="16.140625" style="17" customWidth="1"/>
    <col min="14" max="14" width="1.7109375" style="17" customWidth="1"/>
    <col min="15" max="16384" width="9.140625" style="17"/>
  </cols>
  <sheetData>
    <row r="1" spans="1:14" ht="15" customHeight="1" x14ac:dyDescent="0.2">
      <c r="A1" s="31"/>
      <c r="B1" s="32"/>
      <c r="C1" s="32"/>
      <c r="D1" s="32"/>
      <c r="E1" s="32"/>
      <c r="F1" s="32"/>
      <c r="G1" s="32"/>
      <c r="H1" s="32"/>
      <c r="I1" s="32"/>
      <c r="J1" s="32"/>
      <c r="K1" s="32"/>
      <c r="L1" s="32"/>
      <c r="M1" s="32"/>
      <c r="N1" s="33"/>
    </row>
    <row r="2" spans="1:14" ht="18" customHeight="1" x14ac:dyDescent="0.3">
      <c r="A2" s="34"/>
      <c r="B2" s="80"/>
      <c r="C2" s="80"/>
      <c r="D2" s="80"/>
      <c r="E2" s="80"/>
      <c r="F2" s="80"/>
      <c r="G2" s="80"/>
      <c r="H2" s="80"/>
      <c r="I2" s="29"/>
      <c r="J2" s="45" t="s">
        <v>7</v>
      </c>
      <c r="K2" s="310" t="str">
        <f>IF(NOT(ISBLANK(CoverSheet!$C$8)),CoverSheet!$C$8,"")</f>
        <v>Alpine Energy Limited</v>
      </c>
      <c r="L2" s="310"/>
      <c r="M2" s="310"/>
      <c r="N2" s="26"/>
    </row>
    <row r="3" spans="1:14" ht="18" customHeight="1" x14ac:dyDescent="0.3">
      <c r="A3" s="34"/>
      <c r="B3" s="80"/>
      <c r="C3" s="80"/>
      <c r="D3" s="80"/>
      <c r="E3" s="80"/>
      <c r="F3" s="80"/>
      <c r="G3" s="80"/>
      <c r="H3" s="80"/>
      <c r="I3" s="29"/>
      <c r="J3" s="45" t="s">
        <v>238</v>
      </c>
      <c r="K3" s="311" t="str">
        <f>IF(ISNUMBER(CoverSheet!$C$12),TEXT(CoverSheet!$C$12,"_([$-1409]d mmmm yyyy;_(@")&amp;" –"&amp;TEXT(DATE(YEAR(CoverSheet!$C$12)+10,MONTH(CoverSheet!$C$12),DAY(CoverSheet!$C$12)-1),"_([$-1409]d mmmm yyyy;_(@"),"")</f>
        <v xml:space="preserve"> 1 April 2015 – 31 March 2025</v>
      </c>
      <c r="L3" s="311"/>
      <c r="M3" s="311"/>
      <c r="N3" s="26"/>
    </row>
    <row r="4" spans="1:14" ht="18" customHeight="1" x14ac:dyDescent="0.35">
      <c r="A4" s="81"/>
      <c r="B4" s="80"/>
      <c r="C4" s="80"/>
      <c r="D4" s="80"/>
      <c r="E4" s="80"/>
      <c r="F4" s="80"/>
      <c r="G4" s="80"/>
      <c r="H4" s="80"/>
      <c r="I4" s="43"/>
      <c r="J4" s="45" t="s">
        <v>70</v>
      </c>
      <c r="K4" s="317"/>
      <c r="L4" s="317"/>
      <c r="M4" s="317"/>
      <c r="N4" s="26"/>
    </row>
    <row r="5" spans="1:14" s="85" customFormat="1" ht="21" x14ac:dyDescent="0.35">
      <c r="A5" s="90" t="s">
        <v>425</v>
      </c>
      <c r="B5" s="86"/>
      <c r="C5" s="86"/>
      <c r="D5" s="86"/>
      <c r="E5" s="86"/>
      <c r="F5" s="86"/>
      <c r="G5" s="86"/>
      <c r="H5" s="86"/>
      <c r="I5" s="43"/>
      <c r="J5" s="45"/>
      <c r="K5" s="45"/>
      <c r="L5" s="45"/>
      <c r="M5" s="45"/>
      <c r="N5" s="26"/>
    </row>
    <row r="6" spans="1:14" s="19" customFormat="1" ht="33" customHeight="1" x14ac:dyDescent="0.2">
      <c r="A6" s="318" t="s">
        <v>502</v>
      </c>
      <c r="B6" s="319"/>
      <c r="C6" s="319"/>
      <c r="D6" s="319"/>
      <c r="E6" s="319"/>
      <c r="F6" s="319"/>
      <c r="G6" s="319"/>
      <c r="H6" s="319"/>
      <c r="I6" s="319"/>
      <c r="J6" s="319"/>
      <c r="K6" s="319"/>
      <c r="L6" s="319"/>
      <c r="M6" s="319"/>
      <c r="N6" s="46"/>
    </row>
    <row r="7" spans="1:14" ht="15" customHeight="1" x14ac:dyDescent="0.2">
      <c r="A7" s="39" t="s">
        <v>535</v>
      </c>
      <c r="B7" s="58"/>
      <c r="C7" s="36"/>
      <c r="D7" s="80"/>
      <c r="E7" s="80"/>
      <c r="F7" s="80"/>
      <c r="G7" s="80"/>
      <c r="H7" s="80"/>
      <c r="I7" s="80"/>
      <c r="J7" s="80"/>
      <c r="K7" s="80"/>
      <c r="L7" s="80"/>
      <c r="M7" s="80"/>
      <c r="N7" s="26"/>
    </row>
    <row r="8" spans="1:14" ht="14.25" customHeight="1" x14ac:dyDescent="0.2">
      <c r="A8" s="62">
        <v>8</v>
      </c>
      <c r="B8" s="82"/>
      <c r="C8" s="79"/>
      <c r="D8" s="79"/>
      <c r="E8" s="79"/>
      <c r="F8" s="79"/>
      <c r="G8" s="35"/>
      <c r="H8" s="35" t="s">
        <v>239</v>
      </c>
      <c r="I8" s="35" t="s">
        <v>454</v>
      </c>
      <c r="J8" s="35" t="s">
        <v>455</v>
      </c>
      <c r="K8" s="35" t="s">
        <v>456</v>
      </c>
      <c r="L8" s="35" t="s">
        <v>457</v>
      </c>
      <c r="M8" s="35" t="s">
        <v>458</v>
      </c>
      <c r="N8" s="38"/>
    </row>
    <row r="9" spans="1:14" ht="12.75" customHeight="1" x14ac:dyDescent="0.2">
      <c r="A9" s="62">
        <v>9</v>
      </c>
      <c r="B9" s="79"/>
      <c r="C9" s="27"/>
      <c r="D9" s="79"/>
      <c r="E9" s="64"/>
      <c r="F9" s="83"/>
      <c r="G9" s="221" t="str">
        <f>IF(ISNUMBER(CoverSheet!$C$12),"for year ended","")</f>
        <v>for year ended</v>
      </c>
      <c r="H9" s="52">
        <f>IF(ISNUMBER(CoverSheet!$C$12),DATE(YEAR(CoverSheet!$C$12),MONTH(CoverSheet!$C$12),DAY(CoverSheet!$C$12))-1,"")</f>
        <v>42094</v>
      </c>
      <c r="I9" s="52">
        <f>IF(ISNUMBER(CoverSheet!$C$12),DATE(YEAR(CoverSheet!$C$12)+1,MONTH(CoverSheet!$C$12),DAY(CoverSheet!$C$12))-1,"")</f>
        <v>42460</v>
      </c>
      <c r="J9" s="52">
        <f>IF(ISNUMBER(CoverSheet!$C$12),DATE(YEAR(CoverSheet!$C$12)+2,MONTH(CoverSheet!$C$12),DAY(CoverSheet!$C$12))-1,"")</f>
        <v>42825</v>
      </c>
      <c r="K9" s="52">
        <f>IF(ISNUMBER(CoverSheet!$C$12),DATE(YEAR(CoverSheet!$C$12)+3,MONTH(CoverSheet!$C$12),DAY(CoverSheet!$C$12))-1,"")</f>
        <v>43190</v>
      </c>
      <c r="L9" s="52">
        <f>IF(ISNUMBER(CoverSheet!$C$12),DATE(YEAR(CoverSheet!$C$12)+4,MONTH(CoverSheet!$C$12),DAY(CoverSheet!$C$12))-1,"")</f>
        <v>43555</v>
      </c>
      <c r="M9" s="52">
        <f>IF(ISNUMBER(CoverSheet!$C$12),DATE(YEAR(CoverSheet!$C$12)+5,MONTH(CoverSheet!$C$12),DAY(CoverSheet!$C$12))-1,"")</f>
        <v>43921</v>
      </c>
      <c r="N9" s="21"/>
    </row>
    <row r="10" spans="1:14" s="77" customFormat="1" ht="12.75" customHeight="1" x14ac:dyDescent="0.2">
      <c r="A10" s="62">
        <v>10</v>
      </c>
      <c r="B10" s="79"/>
      <c r="C10" s="27"/>
      <c r="D10" s="79"/>
      <c r="E10" s="64" t="s">
        <v>12</v>
      </c>
      <c r="F10" s="83"/>
      <c r="G10" s="221"/>
      <c r="H10" s="63"/>
      <c r="I10" s="52"/>
      <c r="J10" s="52"/>
      <c r="K10" s="52"/>
      <c r="L10" s="52"/>
      <c r="M10" s="52"/>
      <c r="N10" s="21"/>
    </row>
    <row r="11" spans="1:14" ht="15" customHeight="1" x14ac:dyDescent="0.2">
      <c r="A11" s="62">
        <v>11</v>
      </c>
      <c r="B11" s="79"/>
      <c r="C11" s="37"/>
      <c r="D11" s="79"/>
      <c r="E11" s="83"/>
      <c r="F11" s="83" t="s">
        <v>10</v>
      </c>
      <c r="G11" s="66"/>
      <c r="H11" s="204">
        <v>49.265999999999998</v>
      </c>
      <c r="I11" s="204">
        <v>48.999000000000002</v>
      </c>
      <c r="J11" s="204">
        <v>48.999000000000002</v>
      </c>
      <c r="K11" s="204">
        <v>48.999000000000002</v>
      </c>
      <c r="L11" s="204">
        <v>48.999000000000002</v>
      </c>
      <c r="M11" s="204">
        <v>48.999000000000002</v>
      </c>
      <c r="N11" s="21"/>
    </row>
    <row r="12" spans="1:14" ht="15" customHeight="1" x14ac:dyDescent="0.2">
      <c r="A12" s="62">
        <v>12</v>
      </c>
      <c r="B12" s="79"/>
      <c r="C12" s="37"/>
      <c r="D12" s="79"/>
      <c r="E12" s="83"/>
      <c r="F12" s="83" t="s">
        <v>11</v>
      </c>
      <c r="G12" s="82"/>
      <c r="H12" s="204">
        <v>114.95399999999999</v>
      </c>
      <c r="I12" s="204">
        <v>114.331</v>
      </c>
      <c r="J12" s="204">
        <v>114.331</v>
      </c>
      <c r="K12" s="204">
        <v>114.331</v>
      </c>
      <c r="L12" s="204">
        <v>114.331</v>
      </c>
      <c r="M12" s="204">
        <v>114.331</v>
      </c>
      <c r="N12" s="21"/>
    </row>
    <row r="13" spans="1:14" ht="30" customHeight="1" x14ac:dyDescent="0.2">
      <c r="A13" s="62">
        <v>13</v>
      </c>
      <c r="B13" s="79"/>
      <c r="C13" s="83"/>
      <c r="D13" s="79"/>
      <c r="E13" s="64" t="s">
        <v>300</v>
      </c>
      <c r="F13" s="83"/>
      <c r="G13" s="79"/>
      <c r="H13" s="79"/>
      <c r="I13" s="79"/>
      <c r="J13" s="79"/>
      <c r="K13" s="79"/>
      <c r="L13" s="79"/>
      <c r="M13" s="79"/>
      <c r="N13" s="21"/>
    </row>
    <row r="14" spans="1:14" ht="15" customHeight="1" x14ac:dyDescent="0.2">
      <c r="A14" s="62">
        <v>14</v>
      </c>
      <c r="B14" s="79"/>
      <c r="C14" s="37"/>
      <c r="D14" s="79"/>
      <c r="E14" s="83"/>
      <c r="F14" s="83" t="s">
        <v>10</v>
      </c>
      <c r="G14" s="82"/>
      <c r="H14" s="200">
        <v>0.3</v>
      </c>
      <c r="I14" s="200">
        <v>0.47369999999999995</v>
      </c>
      <c r="J14" s="200">
        <v>0.47369999999999995</v>
      </c>
      <c r="K14" s="200">
        <v>0.47369999999999995</v>
      </c>
      <c r="L14" s="200">
        <v>0.47369999999999995</v>
      </c>
      <c r="M14" s="200">
        <v>0.47369999999999995</v>
      </c>
      <c r="N14" s="21"/>
    </row>
    <row r="15" spans="1:14" ht="15" customHeight="1" x14ac:dyDescent="0.2">
      <c r="A15" s="62">
        <v>15</v>
      </c>
      <c r="B15" s="79"/>
      <c r="C15" s="37"/>
      <c r="D15" s="79"/>
      <c r="E15" s="83"/>
      <c r="F15" s="83" t="s">
        <v>11</v>
      </c>
      <c r="G15" s="82"/>
      <c r="H15" s="200">
        <v>1.39</v>
      </c>
      <c r="I15" s="200">
        <v>1.1052999999999999</v>
      </c>
      <c r="J15" s="200">
        <v>1.1052999999999999</v>
      </c>
      <c r="K15" s="200">
        <v>1.1052999999999999</v>
      </c>
      <c r="L15" s="200">
        <v>1.1052999999999999</v>
      </c>
      <c r="M15" s="200">
        <v>1.1052999999999999</v>
      </c>
      <c r="N15" s="21"/>
    </row>
    <row r="16" spans="1:14" x14ac:dyDescent="0.2">
      <c r="A16" s="23"/>
      <c r="B16" s="24"/>
      <c r="C16" s="24"/>
      <c r="D16" s="24"/>
      <c r="E16" s="24"/>
      <c r="F16" s="24"/>
      <c r="G16" s="24"/>
      <c r="H16" s="24"/>
      <c r="I16" s="24"/>
      <c r="J16" s="24"/>
      <c r="K16" s="24"/>
      <c r="L16" s="24"/>
      <c r="M16" s="24"/>
      <c r="N16" s="25"/>
    </row>
  </sheetData>
  <sheetProtection sheet="1" objects="1" formatRows="0" insertRows="0"/>
  <customSheetViews>
    <customSheetView guid="{21F2E024-704F-4E93-AC63-213755ECFFE0}" scale="55" showPageBreaks="1" showGridLines="0" fitToPage="1" view="pageBreakPreview">
      <pane ySplit="6" topLeftCell="A7" activePane="bottomLeft" state="frozen"/>
      <selection pane="bottomLeft" activeCell="H39" sqref="H39"/>
      <pageMargins left="0.70866141732283472" right="0.70866141732283472" top="0.74803149606299213" bottom="0.74803149606299213" header="0.31496062992125984" footer="0.31496062992125984"/>
      <pageSetup paperSize="9" scale="90"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4">
    <mergeCell ref="K2:M2"/>
    <mergeCell ref="K3:M3"/>
    <mergeCell ref="K4:M4"/>
    <mergeCell ref="A6:M6"/>
  </mergeCells>
  <dataValidations count="1">
    <dataValidation allowBlank="1" showInputMessage="1" showErrorMessage="1" prompt="Please enter Network / Sub-Network Name" sqref="K4:M4"/>
  </dataValidations>
  <pageMargins left="0.70866141732283472" right="0.70866141732283472" top="0.74803149606299213" bottom="0.74803149606299213" header="0.31496062992125989" footer="0.31496062992125989"/>
  <pageSetup paperSize="9" scale="77" orientation="landscape" cellComments="asDisplayed" r:id="rId2"/>
  <headerFooter>
    <oddHeader>&amp;CCommerce Commission Information Disclosure Template</oddHeader>
    <oddFooter>&amp;L&amp;F&amp;C&amp;P&amp;R&amp;A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T95"/>
  <sheetViews>
    <sheetView showGridLines="0" zoomScale="50" zoomScaleNormal="50" zoomScaleSheetLayoutView="100" workbookViewId="0">
      <selection activeCell="D91" sqref="D91:F94"/>
    </sheetView>
  </sheetViews>
  <sheetFormatPr defaultRowHeight="12.75" x14ac:dyDescent="0.2"/>
  <cols>
    <col min="1" max="1" width="18.7109375" style="15" customWidth="1"/>
    <col min="2" max="2" width="17.85546875" style="15" customWidth="1"/>
    <col min="3" max="3" width="31.7109375" style="15" customWidth="1"/>
    <col min="4" max="4" width="8.5703125" customWidth="1"/>
    <col min="5" max="6" width="31.7109375" customWidth="1"/>
    <col min="7" max="9" width="52.7109375" customWidth="1"/>
    <col min="10" max="10" width="2.7109375" style="87" customWidth="1"/>
    <col min="11" max="11" width="3.7109375" style="60" customWidth="1"/>
    <col min="12" max="12" width="19.42578125" style="87" customWidth="1"/>
    <col min="13" max="13" width="17.85546875" style="87" customWidth="1"/>
    <col min="14" max="14" width="31.7109375" style="87" customWidth="1"/>
    <col min="15" max="19" width="38.7109375" customWidth="1"/>
    <col min="20" max="20" width="2.7109375" customWidth="1"/>
    <col min="21" max="16384" width="9.140625" style="9"/>
  </cols>
  <sheetData>
    <row r="1" spans="1:20" ht="15" customHeight="1" x14ac:dyDescent="0.2">
      <c r="A1" s="31"/>
      <c r="B1" s="32"/>
      <c r="C1" s="32"/>
      <c r="D1" s="32"/>
      <c r="E1" s="32"/>
      <c r="F1" s="32"/>
      <c r="G1" s="32"/>
      <c r="H1" s="32"/>
      <c r="I1" s="32"/>
      <c r="J1" s="33"/>
      <c r="K1" s="95"/>
      <c r="L1" s="31"/>
      <c r="M1" s="32"/>
      <c r="N1" s="32"/>
      <c r="O1" s="32"/>
      <c r="P1" s="32"/>
      <c r="Q1" s="32"/>
      <c r="R1" s="32"/>
      <c r="S1" s="32"/>
      <c r="T1" s="33"/>
    </row>
    <row r="2" spans="1:20" ht="18" customHeight="1" x14ac:dyDescent="0.3">
      <c r="A2" s="34"/>
      <c r="B2" s="111"/>
      <c r="C2" s="111"/>
      <c r="D2" s="111"/>
      <c r="E2" s="111"/>
      <c r="F2" s="111"/>
      <c r="G2" s="45" t="s">
        <v>7</v>
      </c>
      <c r="H2" s="322" t="str">
        <f>IF(NOT(ISBLANK(CoverSheet!$C$8)),CoverSheet!$C$8,"")</f>
        <v>Alpine Energy Limited</v>
      </c>
      <c r="I2" s="323"/>
      <c r="J2" s="26"/>
      <c r="K2" s="95"/>
      <c r="L2" s="34"/>
      <c r="M2" s="111"/>
      <c r="N2" s="111"/>
      <c r="O2" s="111"/>
      <c r="P2" s="111"/>
      <c r="Q2" s="45" t="s">
        <v>7</v>
      </c>
      <c r="R2" s="322" t="str">
        <f>IF(NOT(ISBLANK(CoverSheet!$C$8)),CoverSheet!$C$8,"")</f>
        <v>Alpine Energy Limited</v>
      </c>
      <c r="S2" s="323"/>
      <c r="T2" s="26"/>
    </row>
    <row r="3" spans="1:20" ht="18" customHeight="1" x14ac:dyDescent="0.25">
      <c r="A3" s="34"/>
      <c r="B3" s="111"/>
      <c r="C3" s="111"/>
      <c r="D3" s="111"/>
      <c r="E3" s="111"/>
      <c r="F3" s="111"/>
      <c r="G3" s="45" t="s">
        <v>238</v>
      </c>
      <c r="H3" s="320" t="str">
        <f>IF(ISNUMBER(CoverSheet!$C$12),TEXT(CoverSheet!$C$12,"_([$-1409]d mmmm yyyy;_(@")&amp;" –"&amp;TEXT(DATE(YEAR(CoverSheet!$C$12)+10,MONTH(CoverSheet!$C$12),DAY(CoverSheet!$C$12)-1),"_([$-1409]d mmmm yyyy;_(@"),"")</f>
        <v xml:space="preserve"> 1 April 2015 – 31 March 2025</v>
      </c>
      <c r="I3" s="321"/>
      <c r="J3" s="26"/>
      <c r="K3" s="95"/>
      <c r="L3" s="34"/>
      <c r="M3" s="111"/>
      <c r="N3" s="111"/>
      <c r="O3" s="111"/>
      <c r="P3" s="111"/>
      <c r="Q3" s="45" t="s">
        <v>238</v>
      </c>
      <c r="R3" s="320" t="str">
        <f>IF(ISNUMBER(CoverSheet!$C$12),TEXT(CoverSheet!$C$12,"_([$-1409]d mmmm yyyy;_(@")&amp;" –"&amp;TEXT(DATE(YEAR(CoverSheet!$C$12)+10,MONTH(CoverSheet!$C$12),DAY(CoverSheet!$C$12)-1),"_([$-1409]d mmmm yyyy;_(@"),"")</f>
        <v xml:space="preserve"> 1 April 2015 – 31 March 2025</v>
      </c>
      <c r="S3" s="321"/>
      <c r="T3" s="26"/>
    </row>
    <row r="4" spans="1:20" ht="18" customHeight="1" x14ac:dyDescent="0.35">
      <c r="A4" s="88"/>
      <c r="B4" s="111"/>
      <c r="C4" s="111"/>
      <c r="D4" s="111"/>
      <c r="E4" s="111"/>
      <c r="F4" s="111"/>
      <c r="G4" s="45" t="s">
        <v>237</v>
      </c>
      <c r="H4" s="324"/>
      <c r="I4" s="325"/>
      <c r="J4" s="26"/>
      <c r="K4" s="95"/>
      <c r="L4" s="88"/>
      <c r="M4" s="111"/>
      <c r="N4" s="111"/>
      <c r="O4" s="111"/>
      <c r="P4" s="111"/>
      <c r="Q4" s="45" t="s">
        <v>237</v>
      </c>
      <c r="R4" s="320" t="str">
        <f>IF(ISBLANK($H$4),"",$H$4)</f>
        <v/>
      </c>
      <c r="S4" s="321"/>
      <c r="T4" s="26"/>
    </row>
    <row r="5" spans="1:20" s="61" customFormat="1" ht="21" x14ac:dyDescent="0.35">
      <c r="A5" s="112" t="s">
        <v>450</v>
      </c>
      <c r="B5" s="111"/>
      <c r="C5" s="111"/>
      <c r="D5" s="111"/>
      <c r="E5" s="111"/>
      <c r="F5" s="111"/>
      <c r="G5" s="45"/>
      <c r="H5" s="45"/>
      <c r="I5" s="45"/>
      <c r="J5" s="26"/>
      <c r="K5" s="95"/>
      <c r="L5" s="112" t="s">
        <v>514</v>
      </c>
      <c r="M5" s="111"/>
      <c r="N5" s="111"/>
      <c r="O5" s="111"/>
      <c r="P5" s="111"/>
      <c r="Q5" s="111"/>
      <c r="R5" s="111"/>
      <c r="S5" s="45"/>
      <c r="T5" s="26"/>
    </row>
    <row r="6" spans="1:20" s="18" customFormat="1" ht="21" customHeight="1" x14ac:dyDescent="0.2">
      <c r="A6" s="318" t="s">
        <v>449</v>
      </c>
      <c r="B6" s="319"/>
      <c r="C6" s="319"/>
      <c r="D6" s="319"/>
      <c r="E6" s="319"/>
      <c r="F6" s="319"/>
      <c r="G6" s="84"/>
      <c r="H6" s="84"/>
      <c r="I6" s="84"/>
      <c r="J6" s="46"/>
      <c r="K6" s="96"/>
      <c r="L6" s="94"/>
      <c r="M6" s="42"/>
      <c r="N6" s="42"/>
      <c r="O6" s="42"/>
      <c r="P6" s="42"/>
      <c r="Q6" s="42"/>
      <c r="R6" s="42"/>
      <c r="S6" s="42"/>
      <c r="T6" s="46"/>
    </row>
    <row r="7" spans="1:20" s="101" customFormat="1" ht="15" customHeight="1" x14ac:dyDescent="0.25">
      <c r="A7" s="113" t="s">
        <v>217</v>
      </c>
      <c r="B7" s="113" t="s">
        <v>85</v>
      </c>
      <c r="C7" s="217" t="s">
        <v>86</v>
      </c>
      <c r="D7" s="113" t="s">
        <v>95</v>
      </c>
      <c r="E7" s="113" t="s">
        <v>216</v>
      </c>
      <c r="F7" s="113" t="s">
        <v>94</v>
      </c>
      <c r="G7" s="113" t="s">
        <v>92</v>
      </c>
      <c r="H7" s="113" t="s">
        <v>93</v>
      </c>
      <c r="I7" s="113" t="s">
        <v>192</v>
      </c>
      <c r="J7" s="99"/>
      <c r="K7" s="100"/>
      <c r="L7" s="113" t="s">
        <v>217</v>
      </c>
      <c r="M7" s="113" t="s">
        <v>85</v>
      </c>
      <c r="N7" s="216" t="s">
        <v>86</v>
      </c>
      <c r="O7" s="113" t="s">
        <v>87</v>
      </c>
      <c r="P7" s="113" t="s">
        <v>88</v>
      </c>
      <c r="Q7" s="113" t="s">
        <v>89</v>
      </c>
      <c r="R7" s="113" t="s">
        <v>90</v>
      </c>
      <c r="S7" s="113" t="s">
        <v>91</v>
      </c>
      <c r="T7" s="99"/>
    </row>
    <row r="8" spans="1:20" s="105" customFormat="1" ht="260.25" customHeight="1" x14ac:dyDescent="0.25">
      <c r="A8" s="104">
        <v>3</v>
      </c>
      <c r="B8" s="97" t="s">
        <v>96</v>
      </c>
      <c r="C8" s="219" t="s">
        <v>97</v>
      </c>
      <c r="D8" s="227">
        <v>2</v>
      </c>
      <c r="E8" s="209" t="s">
        <v>96</v>
      </c>
      <c r="F8" s="208" t="s">
        <v>648</v>
      </c>
      <c r="G8" s="97" t="s">
        <v>432</v>
      </c>
      <c r="H8" s="97" t="s">
        <v>99</v>
      </c>
      <c r="I8" s="97" t="s">
        <v>196</v>
      </c>
      <c r="J8" s="102"/>
      <c r="K8" s="103"/>
      <c r="L8" s="104">
        <v>3</v>
      </c>
      <c r="M8" s="97" t="s">
        <v>96</v>
      </c>
      <c r="N8" s="215" t="s">
        <v>97</v>
      </c>
      <c r="O8" s="97" t="s">
        <v>193</v>
      </c>
      <c r="P8" s="97" t="s">
        <v>194</v>
      </c>
      <c r="Q8" s="97" t="s">
        <v>195</v>
      </c>
      <c r="R8" s="97" t="s">
        <v>98</v>
      </c>
      <c r="S8" s="97" t="s">
        <v>233</v>
      </c>
      <c r="T8" s="102"/>
    </row>
    <row r="9" spans="1:20" s="105" customFormat="1" ht="237" customHeight="1" x14ac:dyDescent="0.25">
      <c r="A9" s="104">
        <v>10</v>
      </c>
      <c r="B9" s="97" t="s">
        <v>303</v>
      </c>
      <c r="C9" s="219" t="s">
        <v>304</v>
      </c>
      <c r="D9" s="227">
        <v>1</v>
      </c>
      <c r="E9" s="208" t="s">
        <v>649</v>
      </c>
      <c r="F9" s="208" t="s">
        <v>650</v>
      </c>
      <c r="G9" s="97" t="s">
        <v>433</v>
      </c>
      <c r="H9" s="97" t="s">
        <v>309</v>
      </c>
      <c r="I9" s="97" t="s">
        <v>310</v>
      </c>
      <c r="J9" s="102"/>
      <c r="K9" s="103"/>
      <c r="L9" s="104">
        <v>10</v>
      </c>
      <c r="M9" s="97" t="s">
        <v>303</v>
      </c>
      <c r="N9" s="215" t="s">
        <v>304</v>
      </c>
      <c r="O9" s="97" t="s">
        <v>305</v>
      </c>
      <c r="P9" s="97" t="s">
        <v>306</v>
      </c>
      <c r="Q9" s="97" t="s">
        <v>307</v>
      </c>
      <c r="R9" s="97" t="s">
        <v>308</v>
      </c>
      <c r="S9" s="97" t="s">
        <v>233</v>
      </c>
      <c r="T9" s="102"/>
    </row>
    <row r="10" spans="1:20" s="105" customFormat="1" ht="171.75" customHeight="1" x14ac:dyDescent="0.25">
      <c r="A10" s="104">
        <v>11</v>
      </c>
      <c r="B10" s="97" t="s">
        <v>303</v>
      </c>
      <c r="C10" s="219" t="s">
        <v>311</v>
      </c>
      <c r="D10" s="227">
        <v>1</v>
      </c>
      <c r="E10" s="208" t="s">
        <v>651</v>
      </c>
      <c r="F10" s="208" t="s">
        <v>652</v>
      </c>
      <c r="G10" s="97" t="s">
        <v>434</v>
      </c>
      <c r="H10" s="97" t="s">
        <v>316</v>
      </c>
      <c r="I10" s="97" t="s">
        <v>317</v>
      </c>
      <c r="J10" s="102"/>
      <c r="K10" s="103"/>
      <c r="L10" s="104">
        <v>11</v>
      </c>
      <c r="M10" s="97" t="s">
        <v>303</v>
      </c>
      <c r="N10" s="215" t="s">
        <v>311</v>
      </c>
      <c r="O10" s="97" t="s">
        <v>312</v>
      </c>
      <c r="P10" s="97" t="s">
        <v>313</v>
      </c>
      <c r="Q10" s="97" t="s">
        <v>314</v>
      </c>
      <c r="R10" s="97" t="s">
        <v>315</v>
      </c>
      <c r="S10" s="97" t="s">
        <v>233</v>
      </c>
      <c r="T10" s="102"/>
    </row>
    <row r="11" spans="1:20" s="105" customFormat="1" ht="164.25" customHeight="1" x14ac:dyDescent="0.25">
      <c r="A11" s="104">
        <v>26</v>
      </c>
      <c r="B11" s="97" t="s">
        <v>218</v>
      </c>
      <c r="C11" s="219" t="s">
        <v>220</v>
      </c>
      <c r="D11" s="227">
        <v>2</v>
      </c>
      <c r="E11" s="208" t="s">
        <v>653</v>
      </c>
      <c r="F11" s="208" t="s">
        <v>654</v>
      </c>
      <c r="G11" s="97" t="s">
        <v>101</v>
      </c>
      <c r="H11" s="97" t="s">
        <v>102</v>
      </c>
      <c r="I11" s="97" t="s">
        <v>198</v>
      </c>
      <c r="J11" s="106"/>
      <c r="K11" s="103"/>
      <c r="L11" s="104">
        <v>26</v>
      </c>
      <c r="M11" s="97" t="s">
        <v>218</v>
      </c>
      <c r="N11" s="215" t="s">
        <v>220</v>
      </c>
      <c r="O11" s="97" t="s">
        <v>197</v>
      </c>
      <c r="P11" s="97" t="s">
        <v>227</v>
      </c>
      <c r="Q11" s="97" t="s">
        <v>223</v>
      </c>
      <c r="R11" s="97" t="s">
        <v>224</v>
      </c>
      <c r="S11" s="97" t="s">
        <v>233</v>
      </c>
      <c r="T11" s="106"/>
    </row>
    <row r="12" spans="1:20" s="61" customFormat="1" x14ac:dyDescent="0.2">
      <c r="A12" s="87"/>
      <c r="B12" s="87"/>
      <c r="C12" s="87"/>
      <c r="D12" s="87"/>
      <c r="E12" s="87"/>
      <c r="F12" s="87"/>
      <c r="G12" s="87"/>
      <c r="H12" s="87"/>
      <c r="I12" s="87"/>
      <c r="J12" s="87"/>
      <c r="K12" s="60"/>
      <c r="L12" s="87"/>
      <c r="M12" s="87"/>
      <c r="N12" s="87"/>
      <c r="O12" s="87"/>
      <c r="P12" s="87"/>
      <c r="Q12" s="87"/>
      <c r="R12" s="87"/>
      <c r="S12" s="87"/>
      <c r="T12" s="87"/>
    </row>
    <row r="13" spans="1:20" s="61" customFormat="1" ht="15" customHeight="1" x14ac:dyDescent="0.2">
      <c r="A13" s="31"/>
      <c r="B13" s="32"/>
      <c r="C13" s="32"/>
      <c r="D13" s="32"/>
      <c r="E13" s="32"/>
      <c r="F13" s="32"/>
      <c r="G13" s="32"/>
      <c r="H13" s="32"/>
      <c r="I13" s="32"/>
      <c r="J13" s="33"/>
      <c r="K13" s="95"/>
      <c r="L13" s="31"/>
      <c r="M13" s="32"/>
      <c r="N13" s="32"/>
      <c r="O13" s="32"/>
      <c r="P13" s="32"/>
      <c r="Q13" s="32"/>
      <c r="R13" s="32"/>
      <c r="S13" s="32"/>
      <c r="T13" s="33"/>
    </row>
    <row r="14" spans="1:20" s="61" customFormat="1" ht="18" customHeight="1" x14ac:dyDescent="0.3">
      <c r="A14" s="34"/>
      <c r="B14" s="91"/>
      <c r="C14" s="91"/>
      <c r="D14" s="91"/>
      <c r="E14" s="91"/>
      <c r="F14" s="91"/>
      <c r="G14" s="45" t="s">
        <v>7</v>
      </c>
      <c r="H14" s="310" t="str">
        <f>IF(NOT(ISBLANK(CoverSheet!$C$8)),CoverSheet!$C$8,"")</f>
        <v>Alpine Energy Limited</v>
      </c>
      <c r="I14" s="310"/>
      <c r="J14" s="26"/>
      <c r="K14" s="95"/>
      <c r="L14" s="34"/>
      <c r="M14" s="91"/>
      <c r="N14" s="91"/>
      <c r="O14" s="91"/>
      <c r="P14" s="91"/>
      <c r="Q14" s="45" t="s">
        <v>7</v>
      </c>
      <c r="R14" s="322" t="str">
        <f>IF(NOT(ISBLANK(CoverSheet!$C$8)),CoverSheet!$C$8,"")</f>
        <v>Alpine Energy Limited</v>
      </c>
      <c r="S14" s="323"/>
      <c r="T14" s="26"/>
    </row>
    <row r="15" spans="1:20" s="61" customFormat="1" ht="18" customHeight="1" x14ac:dyDescent="0.25">
      <c r="A15" s="34"/>
      <c r="B15" s="91"/>
      <c r="C15" s="91"/>
      <c r="D15" s="91"/>
      <c r="E15" s="91"/>
      <c r="F15" s="91"/>
      <c r="G15" s="45" t="s">
        <v>238</v>
      </c>
      <c r="H15" s="311" t="str">
        <f>IF(ISNUMBER(CoverSheet!$C$12),TEXT(CoverSheet!$C$12,"_([$-1409]d mmmm yyyy;_(@")&amp;" –"&amp;TEXT(DATE(YEAR(CoverSheet!$C$12)+10,MONTH(CoverSheet!$C$12),DAY(CoverSheet!$C$12)-1),"_([$-1409]d mmmm yyyy;_(@"),"")</f>
        <v xml:space="preserve"> 1 April 2015 – 31 March 2025</v>
      </c>
      <c r="I15" s="311"/>
      <c r="J15" s="26"/>
      <c r="K15" s="95"/>
      <c r="L15" s="34"/>
      <c r="M15" s="91"/>
      <c r="N15" s="91"/>
      <c r="O15" s="91"/>
      <c r="P15" s="91"/>
      <c r="Q15" s="45" t="s">
        <v>238</v>
      </c>
      <c r="R15" s="320" t="str">
        <f>IF(ISNUMBER(CoverSheet!$C$12),TEXT(CoverSheet!$C$12,"_([$-1409]d mmmm yyyy;_(@")&amp;" –"&amp;TEXT(DATE(YEAR(CoverSheet!$C$12)+10,MONTH(CoverSheet!$C$12),DAY(CoverSheet!$C$12)-1),"_([$-1409]d mmmm yyyy;_(@"),"")</f>
        <v xml:space="preserve"> 1 April 2015 – 31 March 2025</v>
      </c>
      <c r="S15" s="321"/>
      <c r="T15" s="26"/>
    </row>
    <row r="16" spans="1:20" s="61" customFormat="1" ht="18" customHeight="1" x14ac:dyDescent="0.35">
      <c r="A16" s="88"/>
      <c r="B16" s="91"/>
      <c r="C16" s="91"/>
      <c r="D16" s="91"/>
      <c r="E16" s="91"/>
      <c r="F16" s="91"/>
      <c r="G16" s="45" t="s">
        <v>237</v>
      </c>
      <c r="H16" s="320" t="str">
        <f>IF(ISBLANK($H$4),"",$H$4)</f>
        <v/>
      </c>
      <c r="I16" s="321"/>
      <c r="J16" s="26"/>
      <c r="K16" s="95"/>
      <c r="L16" s="88"/>
      <c r="M16" s="91"/>
      <c r="N16" s="91"/>
      <c r="O16" s="91"/>
      <c r="P16" s="91"/>
      <c r="Q16" s="45" t="s">
        <v>237</v>
      </c>
      <c r="R16" s="320" t="str">
        <f>IF(ISBLANK($H$4),"",$H$4)</f>
        <v/>
      </c>
      <c r="S16" s="321"/>
      <c r="T16" s="26"/>
    </row>
    <row r="17" spans="1:20" s="61" customFormat="1" ht="21" x14ac:dyDescent="0.35">
      <c r="A17" s="92" t="s">
        <v>514</v>
      </c>
      <c r="B17" s="91"/>
      <c r="C17" s="91"/>
      <c r="D17" s="91"/>
      <c r="E17" s="91"/>
      <c r="F17" s="91"/>
      <c r="G17" s="45"/>
      <c r="H17" s="45"/>
      <c r="I17" s="45"/>
      <c r="J17" s="26"/>
      <c r="K17" s="95"/>
      <c r="L17" s="92" t="s">
        <v>514</v>
      </c>
      <c r="M17" s="91"/>
      <c r="N17" s="91"/>
      <c r="O17" s="91"/>
      <c r="P17" s="91"/>
      <c r="Q17" s="91"/>
      <c r="R17" s="91"/>
      <c r="S17" s="45"/>
      <c r="T17" s="26"/>
    </row>
    <row r="18" spans="1:20" s="61" customFormat="1" ht="15" customHeight="1" x14ac:dyDescent="0.2">
      <c r="A18" s="39"/>
      <c r="B18" s="91"/>
      <c r="C18" s="91"/>
      <c r="D18" s="91"/>
      <c r="E18" s="91"/>
      <c r="F18" s="91"/>
      <c r="G18" s="91"/>
      <c r="H18" s="91"/>
      <c r="I18" s="91"/>
      <c r="J18" s="26"/>
      <c r="K18" s="95"/>
      <c r="L18" s="39"/>
      <c r="M18" s="91"/>
      <c r="N18" s="91"/>
      <c r="O18" s="91"/>
      <c r="P18" s="91"/>
      <c r="Q18" s="91"/>
      <c r="R18" s="91"/>
      <c r="S18" s="91"/>
      <c r="T18" s="26"/>
    </row>
    <row r="19" spans="1:20" s="101" customFormat="1" ht="15" customHeight="1" x14ac:dyDescent="0.25">
      <c r="A19" s="98" t="s">
        <v>217</v>
      </c>
      <c r="B19" s="98" t="s">
        <v>85</v>
      </c>
      <c r="C19" s="217" t="s">
        <v>86</v>
      </c>
      <c r="D19" s="98" t="s">
        <v>95</v>
      </c>
      <c r="E19" s="98" t="s">
        <v>216</v>
      </c>
      <c r="F19" s="98" t="s">
        <v>94</v>
      </c>
      <c r="G19" s="98" t="s">
        <v>92</v>
      </c>
      <c r="H19" s="98" t="s">
        <v>93</v>
      </c>
      <c r="I19" s="98" t="s">
        <v>192</v>
      </c>
      <c r="J19" s="99"/>
      <c r="K19" s="100"/>
      <c r="L19" s="98" t="s">
        <v>217</v>
      </c>
      <c r="M19" s="98" t="s">
        <v>85</v>
      </c>
      <c r="N19" s="216" t="s">
        <v>86</v>
      </c>
      <c r="O19" s="98" t="s">
        <v>87</v>
      </c>
      <c r="P19" s="98" t="s">
        <v>88</v>
      </c>
      <c r="Q19" s="98" t="s">
        <v>89</v>
      </c>
      <c r="R19" s="98" t="s">
        <v>90</v>
      </c>
      <c r="S19" s="98" t="s">
        <v>91</v>
      </c>
      <c r="T19" s="99"/>
    </row>
    <row r="20" spans="1:20" s="105" customFormat="1" ht="296.25" customHeight="1" x14ac:dyDescent="0.25">
      <c r="A20" s="104">
        <v>27</v>
      </c>
      <c r="B20" s="97" t="s">
        <v>100</v>
      </c>
      <c r="C20" s="219" t="s">
        <v>318</v>
      </c>
      <c r="D20" s="227">
        <v>1</v>
      </c>
      <c r="E20" s="208" t="s">
        <v>655</v>
      </c>
      <c r="F20" s="208" t="s">
        <v>656</v>
      </c>
      <c r="G20" s="97" t="s">
        <v>323</v>
      </c>
      <c r="H20" s="97" t="s">
        <v>324</v>
      </c>
      <c r="I20" s="97" t="s">
        <v>325</v>
      </c>
      <c r="J20" s="102"/>
      <c r="K20" s="103"/>
      <c r="L20" s="104">
        <v>27</v>
      </c>
      <c r="M20" s="97" t="s">
        <v>100</v>
      </c>
      <c r="N20" s="215" t="s">
        <v>318</v>
      </c>
      <c r="O20" s="97" t="s">
        <v>319</v>
      </c>
      <c r="P20" s="97" t="s">
        <v>320</v>
      </c>
      <c r="Q20" s="97" t="s">
        <v>321</v>
      </c>
      <c r="R20" s="97" t="s">
        <v>322</v>
      </c>
      <c r="S20" s="97" t="s">
        <v>233</v>
      </c>
      <c r="T20" s="102"/>
    </row>
    <row r="21" spans="1:20" s="105" customFormat="1" ht="180" customHeight="1" x14ac:dyDescent="0.25">
      <c r="A21" s="104">
        <v>29</v>
      </c>
      <c r="B21" s="97" t="s">
        <v>100</v>
      </c>
      <c r="C21" s="219" t="s">
        <v>103</v>
      </c>
      <c r="D21" s="227">
        <v>1</v>
      </c>
      <c r="E21" s="208" t="s">
        <v>657</v>
      </c>
      <c r="F21" s="208" t="s">
        <v>658</v>
      </c>
      <c r="G21" s="97" t="s">
        <v>108</v>
      </c>
      <c r="H21" s="97" t="s">
        <v>109</v>
      </c>
      <c r="I21" s="97" t="s">
        <v>110</v>
      </c>
      <c r="J21" s="102"/>
      <c r="K21" s="103"/>
      <c r="L21" s="104">
        <v>29</v>
      </c>
      <c r="M21" s="97" t="s">
        <v>100</v>
      </c>
      <c r="N21" s="215" t="s">
        <v>103</v>
      </c>
      <c r="O21" s="97" t="s">
        <v>104</v>
      </c>
      <c r="P21" s="97" t="s">
        <v>105</v>
      </c>
      <c r="Q21" s="97" t="s">
        <v>106</v>
      </c>
      <c r="R21" s="97" t="s">
        <v>107</v>
      </c>
      <c r="S21" s="97" t="s">
        <v>233</v>
      </c>
      <c r="T21" s="102"/>
    </row>
    <row r="22" spans="1:20" s="105" customFormat="1" ht="299.25" customHeight="1" x14ac:dyDescent="0.25">
      <c r="A22" s="104">
        <v>31</v>
      </c>
      <c r="B22" s="97" t="s">
        <v>218</v>
      </c>
      <c r="C22" s="219" t="s">
        <v>111</v>
      </c>
      <c r="D22" s="227">
        <v>2</v>
      </c>
      <c r="E22" s="208" t="s">
        <v>659</v>
      </c>
      <c r="F22" s="208" t="s">
        <v>660</v>
      </c>
      <c r="G22" s="97" t="s">
        <v>116</v>
      </c>
      <c r="H22" s="97" t="s">
        <v>117</v>
      </c>
      <c r="I22" s="97" t="s">
        <v>118</v>
      </c>
      <c r="J22" s="102"/>
      <c r="K22" s="103"/>
      <c r="L22" s="104">
        <v>31</v>
      </c>
      <c r="M22" s="97" t="s">
        <v>218</v>
      </c>
      <c r="N22" s="215" t="s">
        <v>111</v>
      </c>
      <c r="O22" s="97" t="s">
        <v>112</v>
      </c>
      <c r="P22" s="97" t="s">
        <v>113</v>
      </c>
      <c r="Q22" s="97" t="s">
        <v>114</v>
      </c>
      <c r="R22" s="97" t="s">
        <v>115</v>
      </c>
      <c r="S22" s="97" t="s">
        <v>233</v>
      </c>
      <c r="T22" s="102"/>
    </row>
    <row r="23" spans="1:20" s="105" customFormat="1" ht="278.25" customHeight="1" x14ac:dyDescent="0.25">
      <c r="A23" s="104">
        <v>33</v>
      </c>
      <c r="B23" s="97" t="s">
        <v>326</v>
      </c>
      <c r="C23" s="219" t="s">
        <v>327</v>
      </c>
      <c r="D23" s="227">
        <v>4</v>
      </c>
      <c r="E23" s="208" t="s">
        <v>661</v>
      </c>
      <c r="F23" s="208" t="s">
        <v>662</v>
      </c>
      <c r="G23" s="97" t="s">
        <v>332</v>
      </c>
      <c r="H23" s="97" t="s">
        <v>333</v>
      </c>
      <c r="I23" s="97" t="s">
        <v>334</v>
      </c>
      <c r="J23" s="106"/>
      <c r="K23" s="103"/>
      <c r="L23" s="104">
        <v>33</v>
      </c>
      <c r="M23" s="97" t="s">
        <v>326</v>
      </c>
      <c r="N23" s="215" t="s">
        <v>327</v>
      </c>
      <c r="O23" s="97" t="s">
        <v>328</v>
      </c>
      <c r="P23" s="97" t="s">
        <v>329</v>
      </c>
      <c r="Q23" s="97" t="s">
        <v>330</v>
      </c>
      <c r="R23" s="97" t="s">
        <v>331</v>
      </c>
      <c r="S23" s="97" t="s">
        <v>233</v>
      </c>
      <c r="T23" s="106"/>
    </row>
    <row r="24" spans="1:20" s="61" customFormat="1" x14ac:dyDescent="0.2">
      <c r="A24" s="87"/>
      <c r="B24" s="87"/>
      <c r="C24" s="87"/>
      <c r="D24" s="87"/>
      <c r="E24" s="87"/>
      <c r="F24" s="87"/>
      <c r="G24" s="87"/>
      <c r="H24" s="87"/>
      <c r="I24" s="87"/>
      <c r="J24" s="87"/>
      <c r="K24" s="60"/>
      <c r="L24" s="87"/>
      <c r="M24" s="87"/>
      <c r="N24" s="87"/>
      <c r="O24" s="87"/>
      <c r="P24" s="87"/>
      <c r="Q24" s="87"/>
      <c r="R24" s="87"/>
      <c r="S24" s="87"/>
      <c r="T24" s="87"/>
    </row>
    <row r="25" spans="1:20" s="61" customFormat="1" ht="15" customHeight="1" x14ac:dyDescent="0.2">
      <c r="A25" s="31"/>
      <c r="B25" s="32"/>
      <c r="C25" s="32"/>
      <c r="D25" s="32"/>
      <c r="E25" s="32"/>
      <c r="F25" s="32"/>
      <c r="G25" s="32"/>
      <c r="H25" s="32"/>
      <c r="I25" s="32"/>
      <c r="J25" s="33"/>
      <c r="K25" s="95"/>
      <c r="L25" s="31"/>
      <c r="M25" s="32"/>
      <c r="N25" s="32"/>
      <c r="O25" s="32"/>
      <c r="P25" s="32"/>
      <c r="Q25" s="32"/>
      <c r="R25" s="32"/>
      <c r="S25" s="32"/>
      <c r="T25" s="33"/>
    </row>
    <row r="26" spans="1:20" s="61" customFormat="1" ht="18" customHeight="1" x14ac:dyDescent="0.3">
      <c r="A26" s="34"/>
      <c r="B26" s="91"/>
      <c r="C26" s="91"/>
      <c r="D26" s="91"/>
      <c r="E26" s="91"/>
      <c r="F26" s="91"/>
      <c r="G26" s="45" t="s">
        <v>7</v>
      </c>
      <c r="H26" s="310" t="str">
        <f>IF(NOT(ISBLANK(CoverSheet!$C$8)),CoverSheet!$C$8,"")</f>
        <v>Alpine Energy Limited</v>
      </c>
      <c r="I26" s="310"/>
      <c r="J26" s="26"/>
      <c r="K26" s="95"/>
      <c r="L26" s="34"/>
      <c r="M26" s="91"/>
      <c r="N26" s="91"/>
      <c r="O26" s="91"/>
      <c r="P26" s="91"/>
      <c r="Q26" s="45" t="s">
        <v>7</v>
      </c>
      <c r="R26" s="322" t="str">
        <f>IF(NOT(ISBLANK(CoverSheet!$C$8)),CoverSheet!$C$8,"")</f>
        <v>Alpine Energy Limited</v>
      </c>
      <c r="S26" s="323"/>
      <c r="T26" s="26"/>
    </row>
    <row r="27" spans="1:20" s="61" customFormat="1" ht="18" customHeight="1" x14ac:dyDescent="0.25">
      <c r="A27" s="34"/>
      <c r="B27" s="91"/>
      <c r="C27" s="91"/>
      <c r="D27" s="91"/>
      <c r="E27" s="91"/>
      <c r="F27" s="91"/>
      <c r="G27" s="45" t="s">
        <v>238</v>
      </c>
      <c r="H27" s="311" t="str">
        <f>IF(ISNUMBER(CoverSheet!$C$12),TEXT(CoverSheet!$C$12,"_([$-1409]d mmmm yyyy;_(@")&amp;" –"&amp;TEXT(DATE(YEAR(CoverSheet!$C$12)+10,MONTH(CoverSheet!$C$12),DAY(CoverSheet!$C$12)-1),"_([$-1409]d mmmm yyyy;_(@"),"")</f>
        <v xml:space="preserve"> 1 April 2015 – 31 March 2025</v>
      </c>
      <c r="I27" s="311"/>
      <c r="J27" s="26"/>
      <c r="K27" s="95"/>
      <c r="L27" s="34"/>
      <c r="M27" s="91"/>
      <c r="N27" s="91"/>
      <c r="O27" s="91"/>
      <c r="P27" s="91"/>
      <c r="Q27" s="45" t="s">
        <v>238</v>
      </c>
      <c r="R27" s="320" t="str">
        <f>IF(ISNUMBER(CoverSheet!$C$12),TEXT(CoverSheet!$C$12,"_([$-1409]d mmmm yyyy;_(@")&amp;" –"&amp;TEXT(DATE(YEAR(CoverSheet!$C$12)+10,MONTH(CoverSheet!$C$12),DAY(CoverSheet!$C$12)-1),"_([$-1409]d mmmm yyyy;_(@"),"")</f>
        <v xml:space="preserve"> 1 April 2015 – 31 March 2025</v>
      </c>
      <c r="S27" s="321"/>
      <c r="T27" s="26"/>
    </row>
    <row r="28" spans="1:20" s="61" customFormat="1" ht="18" customHeight="1" x14ac:dyDescent="0.35">
      <c r="A28" s="88"/>
      <c r="B28" s="91"/>
      <c r="C28" s="91"/>
      <c r="D28" s="91"/>
      <c r="E28" s="91"/>
      <c r="F28" s="91"/>
      <c r="G28" s="45" t="s">
        <v>237</v>
      </c>
      <c r="H28" s="320" t="str">
        <f>IF(ISBLANK($H$4),"",$H$4)</f>
        <v/>
      </c>
      <c r="I28" s="321"/>
      <c r="J28" s="26"/>
      <c r="K28" s="95"/>
      <c r="L28" s="88"/>
      <c r="M28" s="91"/>
      <c r="N28" s="91"/>
      <c r="O28" s="91"/>
      <c r="P28" s="91"/>
      <c r="Q28" s="45" t="s">
        <v>237</v>
      </c>
      <c r="R28" s="320" t="str">
        <f>IF(ISBLANK($H$4),"",$H$4)</f>
        <v/>
      </c>
      <c r="S28" s="321"/>
      <c r="T28" s="26"/>
    </row>
    <row r="29" spans="1:20" s="61" customFormat="1" ht="21" x14ac:dyDescent="0.35">
      <c r="A29" s="92" t="s">
        <v>514</v>
      </c>
      <c r="B29" s="91"/>
      <c r="C29" s="91"/>
      <c r="D29" s="91"/>
      <c r="E29" s="91"/>
      <c r="F29" s="91"/>
      <c r="G29" s="45"/>
      <c r="H29" s="45"/>
      <c r="I29" s="45"/>
      <c r="J29" s="26"/>
      <c r="K29" s="95"/>
      <c r="L29" s="92" t="s">
        <v>514</v>
      </c>
      <c r="M29" s="91"/>
      <c r="N29" s="91"/>
      <c r="O29" s="91"/>
      <c r="P29" s="91"/>
      <c r="Q29" s="91"/>
      <c r="R29" s="91"/>
      <c r="S29" s="45"/>
      <c r="T29" s="26"/>
    </row>
    <row r="30" spans="1:20" s="61" customFormat="1" ht="15" customHeight="1" x14ac:dyDescent="0.2">
      <c r="A30" s="39"/>
      <c r="B30" s="91"/>
      <c r="C30" s="91"/>
      <c r="D30" s="91"/>
      <c r="E30" s="91"/>
      <c r="F30" s="91"/>
      <c r="G30" s="91"/>
      <c r="H30" s="91"/>
      <c r="I30" s="91"/>
      <c r="J30" s="26"/>
      <c r="K30" s="95"/>
      <c r="L30" s="39"/>
      <c r="M30" s="91"/>
      <c r="N30" s="91"/>
      <c r="O30" s="91"/>
      <c r="P30" s="91"/>
      <c r="Q30" s="91"/>
      <c r="R30" s="91"/>
      <c r="S30" s="91"/>
      <c r="T30" s="26"/>
    </row>
    <row r="31" spans="1:20" s="101" customFormat="1" ht="15" customHeight="1" x14ac:dyDescent="0.25">
      <c r="A31" s="98" t="s">
        <v>217</v>
      </c>
      <c r="B31" s="98" t="s">
        <v>85</v>
      </c>
      <c r="C31" s="217" t="s">
        <v>86</v>
      </c>
      <c r="D31" s="98" t="s">
        <v>95</v>
      </c>
      <c r="E31" s="98" t="s">
        <v>216</v>
      </c>
      <c r="F31" s="98" t="s">
        <v>94</v>
      </c>
      <c r="G31" s="98" t="s">
        <v>92</v>
      </c>
      <c r="H31" s="98" t="s">
        <v>93</v>
      </c>
      <c r="I31" s="98" t="s">
        <v>192</v>
      </c>
      <c r="J31" s="99"/>
      <c r="K31" s="100"/>
      <c r="L31" s="98" t="s">
        <v>217</v>
      </c>
      <c r="M31" s="98" t="s">
        <v>85</v>
      </c>
      <c r="N31" s="216" t="s">
        <v>86</v>
      </c>
      <c r="O31" s="98" t="s">
        <v>87</v>
      </c>
      <c r="P31" s="98" t="s">
        <v>88</v>
      </c>
      <c r="Q31" s="98" t="s">
        <v>89</v>
      </c>
      <c r="R31" s="98" t="s">
        <v>90</v>
      </c>
      <c r="S31" s="98" t="s">
        <v>91</v>
      </c>
      <c r="T31" s="99"/>
    </row>
    <row r="32" spans="1:20" s="105" customFormat="1" ht="311.25" customHeight="1" x14ac:dyDescent="0.25">
      <c r="A32" s="104">
        <v>37</v>
      </c>
      <c r="B32" s="97" t="s">
        <v>121</v>
      </c>
      <c r="C32" s="219" t="s">
        <v>199</v>
      </c>
      <c r="D32" s="227">
        <v>2</v>
      </c>
      <c r="E32" s="208" t="s">
        <v>663</v>
      </c>
      <c r="F32" s="208" t="s">
        <v>664</v>
      </c>
      <c r="G32" s="97" t="s">
        <v>435</v>
      </c>
      <c r="H32" s="97" t="s">
        <v>120</v>
      </c>
      <c r="I32" s="97" t="s">
        <v>203</v>
      </c>
      <c r="J32" s="102"/>
      <c r="K32" s="103"/>
      <c r="L32" s="104">
        <v>37</v>
      </c>
      <c r="M32" s="97" t="s">
        <v>121</v>
      </c>
      <c r="N32" s="215" t="s">
        <v>199</v>
      </c>
      <c r="O32" s="97" t="s">
        <v>200</v>
      </c>
      <c r="P32" s="97" t="s">
        <v>201</v>
      </c>
      <c r="Q32" s="97" t="s">
        <v>119</v>
      </c>
      <c r="R32" s="97" t="s">
        <v>202</v>
      </c>
      <c r="S32" s="97" t="s">
        <v>233</v>
      </c>
      <c r="T32" s="102"/>
    </row>
    <row r="33" spans="1:20" s="105" customFormat="1" ht="209.25" customHeight="1" x14ac:dyDescent="0.25">
      <c r="A33" s="104">
        <v>40</v>
      </c>
      <c r="B33" s="97" t="s">
        <v>121</v>
      </c>
      <c r="C33" s="219" t="s">
        <v>122</v>
      </c>
      <c r="D33" s="227">
        <v>1</v>
      </c>
      <c r="E33" s="208" t="s">
        <v>665</v>
      </c>
      <c r="F33" s="208" t="s">
        <v>666</v>
      </c>
      <c r="G33" s="97" t="s">
        <v>127</v>
      </c>
      <c r="H33" s="97" t="s">
        <v>128</v>
      </c>
      <c r="I33" s="97" t="s">
        <v>129</v>
      </c>
      <c r="J33" s="102"/>
      <c r="K33" s="103"/>
      <c r="L33" s="104">
        <v>40</v>
      </c>
      <c r="M33" s="97" t="s">
        <v>121</v>
      </c>
      <c r="N33" s="215" t="s">
        <v>122</v>
      </c>
      <c r="O33" s="97" t="s">
        <v>123</v>
      </c>
      <c r="P33" s="97" t="s">
        <v>124</v>
      </c>
      <c r="Q33" s="97" t="s">
        <v>125</v>
      </c>
      <c r="R33" s="97" t="s">
        <v>126</v>
      </c>
      <c r="S33" s="97" t="s">
        <v>233</v>
      </c>
      <c r="T33" s="102"/>
    </row>
    <row r="34" spans="1:20" s="105" customFormat="1" ht="299.25" customHeight="1" x14ac:dyDescent="0.25">
      <c r="A34" s="104">
        <v>42</v>
      </c>
      <c r="B34" s="97" t="s">
        <v>121</v>
      </c>
      <c r="C34" s="219" t="s">
        <v>130</v>
      </c>
      <c r="D34" s="227">
        <v>1</v>
      </c>
      <c r="E34" s="208" t="s">
        <v>667</v>
      </c>
      <c r="F34" s="208" t="s">
        <v>668</v>
      </c>
      <c r="G34" s="97" t="s">
        <v>436</v>
      </c>
      <c r="H34" s="97" t="s">
        <v>135</v>
      </c>
      <c r="I34" s="97" t="s">
        <v>136</v>
      </c>
      <c r="J34" s="102"/>
      <c r="K34" s="103"/>
      <c r="L34" s="104">
        <v>42</v>
      </c>
      <c r="M34" s="97" t="s">
        <v>121</v>
      </c>
      <c r="N34" s="215" t="s">
        <v>130</v>
      </c>
      <c r="O34" s="97" t="s">
        <v>131</v>
      </c>
      <c r="P34" s="97" t="s">
        <v>132</v>
      </c>
      <c r="Q34" s="97" t="s">
        <v>133</v>
      </c>
      <c r="R34" s="97" t="s">
        <v>134</v>
      </c>
      <c r="S34" s="97" t="s">
        <v>233</v>
      </c>
      <c r="T34" s="102"/>
    </row>
    <row r="35" spans="1:20" s="105" customFormat="1" ht="289.5" customHeight="1" x14ac:dyDescent="0.25">
      <c r="A35" s="104">
        <v>45</v>
      </c>
      <c r="B35" s="97" t="s">
        <v>335</v>
      </c>
      <c r="C35" s="219" t="s">
        <v>336</v>
      </c>
      <c r="D35" s="227">
        <v>1</v>
      </c>
      <c r="E35" s="208" t="s">
        <v>669</v>
      </c>
      <c r="F35" s="208" t="s">
        <v>670</v>
      </c>
      <c r="G35" s="97" t="s">
        <v>437</v>
      </c>
      <c r="H35" s="97" t="s">
        <v>341</v>
      </c>
      <c r="I35" s="97" t="s">
        <v>342</v>
      </c>
      <c r="J35" s="106"/>
      <c r="K35" s="103"/>
      <c r="L35" s="104">
        <v>45</v>
      </c>
      <c r="M35" s="97" t="s">
        <v>335</v>
      </c>
      <c r="N35" s="215" t="s">
        <v>336</v>
      </c>
      <c r="O35" s="97" t="s">
        <v>337</v>
      </c>
      <c r="P35" s="97" t="s">
        <v>338</v>
      </c>
      <c r="Q35" s="97" t="s">
        <v>339</v>
      </c>
      <c r="R35" s="97" t="s">
        <v>340</v>
      </c>
      <c r="S35" s="97" t="s">
        <v>233</v>
      </c>
      <c r="T35" s="106"/>
    </row>
    <row r="36" spans="1:20" s="61" customFormat="1" x14ac:dyDescent="0.2">
      <c r="A36" s="87"/>
      <c r="B36" s="87"/>
      <c r="C36" s="87"/>
      <c r="D36" s="87"/>
      <c r="E36" s="87"/>
      <c r="F36" s="87"/>
      <c r="G36" s="87"/>
      <c r="H36" s="87"/>
      <c r="I36" s="87"/>
      <c r="J36" s="87"/>
      <c r="K36" s="60"/>
      <c r="L36" s="87"/>
      <c r="M36" s="87"/>
      <c r="N36" s="87"/>
      <c r="O36" s="87"/>
      <c r="P36" s="87"/>
      <c r="Q36" s="87"/>
      <c r="R36" s="87"/>
      <c r="S36" s="87"/>
      <c r="T36" s="87"/>
    </row>
    <row r="37" spans="1:20" s="61" customFormat="1" ht="15" customHeight="1" x14ac:dyDescent="0.2">
      <c r="A37" s="31"/>
      <c r="B37" s="32"/>
      <c r="C37" s="32"/>
      <c r="D37" s="32"/>
      <c r="E37" s="32"/>
      <c r="F37" s="32"/>
      <c r="G37" s="32"/>
      <c r="H37" s="32"/>
      <c r="I37" s="32"/>
      <c r="J37" s="33"/>
      <c r="K37" s="95"/>
      <c r="L37" s="31"/>
      <c r="M37" s="32"/>
      <c r="N37" s="32"/>
      <c r="O37" s="32"/>
      <c r="P37" s="32"/>
      <c r="Q37" s="32"/>
      <c r="R37" s="32"/>
      <c r="S37" s="32"/>
      <c r="T37" s="33"/>
    </row>
    <row r="38" spans="1:20" s="61" customFormat="1" ht="18" customHeight="1" x14ac:dyDescent="0.3">
      <c r="A38" s="34"/>
      <c r="B38" s="91"/>
      <c r="C38" s="91"/>
      <c r="D38" s="91"/>
      <c r="E38" s="91"/>
      <c r="F38" s="91"/>
      <c r="G38" s="45" t="s">
        <v>7</v>
      </c>
      <c r="H38" s="310" t="str">
        <f>IF(NOT(ISBLANK(CoverSheet!$C$8)),CoverSheet!$C$8,"")</f>
        <v>Alpine Energy Limited</v>
      </c>
      <c r="I38" s="310"/>
      <c r="J38" s="26"/>
      <c r="K38" s="95"/>
      <c r="L38" s="34"/>
      <c r="M38" s="91"/>
      <c r="N38" s="91"/>
      <c r="O38" s="91"/>
      <c r="P38" s="91"/>
      <c r="Q38" s="45" t="s">
        <v>7</v>
      </c>
      <c r="R38" s="322" t="str">
        <f>IF(NOT(ISBLANK(CoverSheet!$C$8)),CoverSheet!$C$8,"")</f>
        <v>Alpine Energy Limited</v>
      </c>
      <c r="S38" s="323"/>
      <c r="T38" s="26"/>
    </row>
    <row r="39" spans="1:20" s="61" customFormat="1" ht="18" customHeight="1" x14ac:dyDescent="0.25">
      <c r="A39" s="34"/>
      <c r="B39" s="91"/>
      <c r="C39" s="91"/>
      <c r="D39" s="91"/>
      <c r="E39" s="91"/>
      <c r="F39" s="91"/>
      <c r="G39" s="45" t="s">
        <v>238</v>
      </c>
      <c r="H39" s="311" t="str">
        <f>IF(ISNUMBER(CoverSheet!$C$12),TEXT(CoverSheet!$C$12,"_([$-1409]d mmmm yyyy;_(@")&amp;" –"&amp;TEXT(DATE(YEAR(CoverSheet!$C$12)+10,MONTH(CoverSheet!$C$12),DAY(CoverSheet!$C$12)-1),"_([$-1409]d mmmm yyyy;_(@"),"")</f>
        <v xml:space="preserve"> 1 April 2015 – 31 March 2025</v>
      </c>
      <c r="I39" s="311"/>
      <c r="J39" s="26"/>
      <c r="K39" s="95"/>
      <c r="L39" s="34"/>
      <c r="M39" s="91"/>
      <c r="N39" s="91"/>
      <c r="O39" s="91"/>
      <c r="P39" s="91"/>
      <c r="Q39" s="45" t="s">
        <v>238</v>
      </c>
      <c r="R39" s="320" t="str">
        <f>IF(ISNUMBER(CoverSheet!$C$12),TEXT(CoverSheet!$C$12,"_([$-1409]d mmmm yyyy;_(@")&amp;" –"&amp;TEXT(DATE(YEAR(CoverSheet!$C$12)+10,MONTH(CoverSheet!$C$12),DAY(CoverSheet!$C$12)-1),"_([$-1409]d mmmm yyyy;_(@"),"")</f>
        <v xml:space="preserve"> 1 April 2015 – 31 March 2025</v>
      </c>
      <c r="S39" s="321"/>
      <c r="T39" s="26"/>
    </row>
    <row r="40" spans="1:20" s="61" customFormat="1" ht="18" customHeight="1" x14ac:dyDescent="0.35">
      <c r="A40" s="88"/>
      <c r="B40" s="91"/>
      <c r="C40" s="91"/>
      <c r="D40" s="91"/>
      <c r="E40" s="91"/>
      <c r="F40" s="91"/>
      <c r="G40" s="45" t="s">
        <v>237</v>
      </c>
      <c r="H40" s="320" t="str">
        <f>IF(ISBLANK($H$4),"",$H$4)</f>
        <v/>
      </c>
      <c r="I40" s="321"/>
      <c r="J40" s="26"/>
      <c r="K40" s="95"/>
      <c r="L40" s="88"/>
      <c r="M40" s="91"/>
      <c r="N40" s="91"/>
      <c r="O40" s="91"/>
      <c r="P40" s="91"/>
      <c r="Q40" s="45" t="s">
        <v>237</v>
      </c>
      <c r="R40" s="320" t="str">
        <f>IF(ISBLANK($H$4),"",$H$4)</f>
        <v/>
      </c>
      <c r="S40" s="321"/>
      <c r="T40" s="26"/>
    </row>
    <row r="41" spans="1:20" s="61" customFormat="1" ht="21" x14ac:dyDescent="0.35">
      <c r="A41" s="92" t="s">
        <v>514</v>
      </c>
      <c r="B41" s="91"/>
      <c r="C41" s="91"/>
      <c r="D41" s="91"/>
      <c r="E41" s="91"/>
      <c r="F41" s="91"/>
      <c r="G41" s="45"/>
      <c r="H41" s="45"/>
      <c r="I41" s="45"/>
      <c r="J41" s="26"/>
      <c r="K41" s="95"/>
      <c r="L41" s="92" t="s">
        <v>514</v>
      </c>
      <c r="M41" s="91"/>
      <c r="N41" s="91"/>
      <c r="O41" s="91"/>
      <c r="P41" s="91"/>
      <c r="Q41" s="91"/>
      <c r="R41" s="91"/>
      <c r="S41" s="45"/>
      <c r="T41" s="26"/>
    </row>
    <row r="42" spans="1:20" s="61" customFormat="1" ht="15" customHeight="1" x14ac:dyDescent="0.2">
      <c r="A42" s="39"/>
      <c r="B42" s="91"/>
      <c r="C42" s="91"/>
      <c r="D42" s="91"/>
      <c r="E42" s="91"/>
      <c r="F42" s="91"/>
      <c r="G42" s="91"/>
      <c r="H42" s="91"/>
      <c r="I42" s="91"/>
      <c r="J42" s="26"/>
      <c r="K42" s="95"/>
      <c r="L42" s="39"/>
      <c r="M42" s="91"/>
      <c r="N42" s="91"/>
      <c r="O42" s="91"/>
      <c r="P42" s="91"/>
      <c r="Q42" s="91"/>
      <c r="R42" s="91"/>
      <c r="S42" s="91"/>
      <c r="T42" s="26"/>
    </row>
    <row r="43" spans="1:20" s="101" customFormat="1" ht="15" customHeight="1" x14ac:dyDescent="0.25">
      <c r="A43" s="98" t="s">
        <v>217</v>
      </c>
      <c r="B43" s="98" t="s">
        <v>85</v>
      </c>
      <c r="C43" s="217" t="s">
        <v>86</v>
      </c>
      <c r="D43" s="98" t="s">
        <v>95</v>
      </c>
      <c r="E43" s="98" t="s">
        <v>216</v>
      </c>
      <c r="F43" s="98" t="s">
        <v>94</v>
      </c>
      <c r="G43" s="98" t="s">
        <v>92</v>
      </c>
      <c r="H43" s="98" t="s">
        <v>93</v>
      </c>
      <c r="I43" s="98" t="s">
        <v>192</v>
      </c>
      <c r="J43" s="99"/>
      <c r="K43" s="100"/>
      <c r="L43" s="98" t="s">
        <v>217</v>
      </c>
      <c r="M43" s="98" t="s">
        <v>85</v>
      </c>
      <c r="N43" s="216" t="s">
        <v>86</v>
      </c>
      <c r="O43" s="98" t="s">
        <v>87</v>
      </c>
      <c r="P43" s="98" t="s">
        <v>88</v>
      </c>
      <c r="Q43" s="98" t="s">
        <v>89</v>
      </c>
      <c r="R43" s="98" t="s">
        <v>90</v>
      </c>
      <c r="S43" s="98" t="s">
        <v>91</v>
      </c>
      <c r="T43" s="99"/>
    </row>
    <row r="44" spans="1:20" s="105" customFormat="1" ht="344.25" customHeight="1" x14ac:dyDescent="0.25">
      <c r="A44" s="104">
        <v>48</v>
      </c>
      <c r="B44" s="97" t="s">
        <v>137</v>
      </c>
      <c r="C44" s="219" t="s">
        <v>138</v>
      </c>
      <c r="D44" s="227">
        <v>2</v>
      </c>
      <c r="E44" s="208" t="s">
        <v>671</v>
      </c>
      <c r="F44" s="208" t="s">
        <v>672</v>
      </c>
      <c r="G44" s="97" t="s">
        <v>143</v>
      </c>
      <c r="H44" s="97" t="s">
        <v>144</v>
      </c>
      <c r="I44" s="97" t="s">
        <v>145</v>
      </c>
      <c r="J44" s="102"/>
      <c r="K44" s="103"/>
      <c r="L44" s="104">
        <v>48</v>
      </c>
      <c r="M44" s="97" t="s">
        <v>137</v>
      </c>
      <c r="N44" s="215" t="s">
        <v>138</v>
      </c>
      <c r="O44" s="97" t="s">
        <v>139</v>
      </c>
      <c r="P44" s="97" t="s">
        <v>140</v>
      </c>
      <c r="Q44" s="97" t="s">
        <v>141</v>
      </c>
      <c r="R44" s="97" t="s">
        <v>142</v>
      </c>
      <c r="S44" s="97" t="s">
        <v>233</v>
      </c>
      <c r="T44" s="102"/>
    </row>
    <row r="45" spans="1:20" s="105" customFormat="1" ht="279" customHeight="1" x14ac:dyDescent="0.25">
      <c r="A45" s="104">
        <v>49</v>
      </c>
      <c r="B45" s="97" t="s">
        <v>137</v>
      </c>
      <c r="C45" s="219" t="s">
        <v>146</v>
      </c>
      <c r="D45" s="227">
        <v>3</v>
      </c>
      <c r="E45" s="208" t="s">
        <v>673</v>
      </c>
      <c r="F45" s="208" t="s">
        <v>674</v>
      </c>
      <c r="G45" s="97" t="s">
        <v>438</v>
      </c>
      <c r="H45" s="97" t="s">
        <v>144</v>
      </c>
      <c r="I45" s="97" t="s">
        <v>150</v>
      </c>
      <c r="J45" s="102"/>
      <c r="K45" s="103"/>
      <c r="L45" s="104">
        <v>49</v>
      </c>
      <c r="M45" s="97" t="s">
        <v>137</v>
      </c>
      <c r="N45" s="215" t="s">
        <v>146</v>
      </c>
      <c r="O45" s="97" t="s">
        <v>147</v>
      </c>
      <c r="P45" s="97" t="s">
        <v>148</v>
      </c>
      <c r="Q45" s="97" t="s">
        <v>149</v>
      </c>
      <c r="R45" s="97" t="s">
        <v>225</v>
      </c>
      <c r="S45" s="97" t="s">
        <v>233</v>
      </c>
      <c r="T45" s="102"/>
    </row>
    <row r="46" spans="1:20" s="105" customFormat="1" ht="331.5" customHeight="1" x14ac:dyDescent="0.25">
      <c r="A46" s="104">
        <v>50</v>
      </c>
      <c r="B46" s="97" t="s">
        <v>137</v>
      </c>
      <c r="C46" s="219" t="s">
        <v>228</v>
      </c>
      <c r="D46" s="227">
        <v>3</v>
      </c>
      <c r="E46" s="208" t="s">
        <v>675</v>
      </c>
      <c r="F46" s="208" t="s">
        <v>676</v>
      </c>
      <c r="G46" s="97" t="s">
        <v>234</v>
      </c>
      <c r="H46" s="97" t="s">
        <v>235</v>
      </c>
      <c r="I46" s="97" t="s">
        <v>236</v>
      </c>
      <c r="J46" s="106"/>
      <c r="K46" s="103"/>
      <c r="L46" s="104">
        <v>50</v>
      </c>
      <c r="M46" s="97" t="s">
        <v>137</v>
      </c>
      <c r="N46" s="215" t="s">
        <v>228</v>
      </c>
      <c r="O46" s="97" t="s">
        <v>229</v>
      </c>
      <c r="P46" s="97" t="s">
        <v>230</v>
      </c>
      <c r="Q46" s="97" t="s">
        <v>231</v>
      </c>
      <c r="R46" s="97" t="s">
        <v>232</v>
      </c>
      <c r="S46" s="97" t="s">
        <v>233</v>
      </c>
      <c r="T46" s="106"/>
    </row>
    <row r="47" spans="1:20" s="61" customFormat="1" x14ac:dyDescent="0.2">
      <c r="A47" s="87"/>
      <c r="B47" s="87"/>
      <c r="C47" s="87"/>
      <c r="D47" s="87"/>
      <c r="E47" s="87"/>
      <c r="F47" s="87"/>
      <c r="G47" s="87"/>
      <c r="H47" s="87"/>
      <c r="I47" s="87"/>
      <c r="J47" s="87"/>
      <c r="K47" s="60"/>
      <c r="L47" s="87"/>
      <c r="M47" s="87"/>
      <c r="N47" s="87"/>
      <c r="O47" s="87"/>
      <c r="P47" s="87"/>
      <c r="Q47" s="87"/>
      <c r="R47" s="87"/>
      <c r="S47" s="87"/>
      <c r="T47" s="87"/>
    </row>
    <row r="48" spans="1:20" s="61" customFormat="1" ht="15" customHeight="1" x14ac:dyDescent="0.2">
      <c r="A48" s="31"/>
      <c r="B48" s="32"/>
      <c r="C48" s="32"/>
      <c r="D48" s="32"/>
      <c r="E48" s="32"/>
      <c r="F48" s="32"/>
      <c r="G48" s="32"/>
      <c r="H48" s="32"/>
      <c r="I48" s="32"/>
      <c r="J48" s="33"/>
      <c r="K48" s="95"/>
      <c r="L48" s="31"/>
      <c r="M48" s="32"/>
      <c r="N48" s="32"/>
      <c r="O48" s="32"/>
      <c r="P48" s="32"/>
      <c r="Q48" s="32"/>
      <c r="R48" s="32"/>
      <c r="S48" s="32"/>
      <c r="T48" s="33"/>
    </row>
    <row r="49" spans="1:20" s="61" customFormat="1" ht="18" customHeight="1" x14ac:dyDescent="0.3">
      <c r="A49" s="34"/>
      <c r="B49" s="91"/>
      <c r="C49" s="91"/>
      <c r="D49" s="91"/>
      <c r="E49" s="91"/>
      <c r="F49" s="91"/>
      <c r="G49" s="45" t="s">
        <v>7</v>
      </c>
      <c r="H49" s="310" t="str">
        <f>IF(NOT(ISBLANK(CoverSheet!$C$8)),CoverSheet!$C$8,"")</f>
        <v>Alpine Energy Limited</v>
      </c>
      <c r="I49" s="310"/>
      <c r="J49" s="26"/>
      <c r="K49" s="95"/>
      <c r="L49" s="34"/>
      <c r="M49" s="91"/>
      <c r="N49" s="91"/>
      <c r="O49" s="91"/>
      <c r="P49" s="91"/>
      <c r="Q49" s="45" t="s">
        <v>7</v>
      </c>
      <c r="R49" s="310" t="str">
        <f>IF(NOT(ISBLANK(CoverSheet!$C$8)),CoverSheet!$C$8,"")</f>
        <v>Alpine Energy Limited</v>
      </c>
      <c r="S49" s="310"/>
      <c r="T49" s="26"/>
    </row>
    <row r="50" spans="1:20" s="61" customFormat="1" ht="18" customHeight="1" x14ac:dyDescent="0.25">
      <c r="A50" s="34"/>
      <c r="B50" s="91"/>
      <c r="C50" s="91"/>
      <c r="D50" s="91"/>
      <c r="E50" s="91"/>
      <c r="F50" s="91"/>
      <c r="G50" s="45" t="s">
        <v>238</v>
      </c>
      <c r="H50" s="311" t="str">
        <f>IF(ISNUMBER(CoverSheet!$C$12),TEXT(CoverSheet!$C$12,"_([$-1409]d mmmm yyyy;_(@")&amp;" –"&amp;TEXT(DATE(YEAR(CoverSheet!$C$12)+10,MONTH(CoverSheet!$C$12),DAY(CoverSheet!$C$12)-1),"_([$-1409]d mmmm yyyy;_(@"),"")</f>
        <v xml:space="preserve"> 1 April 2015 – 31 March 2025</v>
      </c>
      <c r="I50" s="311"/>
      <c r="J50" s="26"/>
      <c r="K50" s="95"/>
      <c r="L50" s="34"/>
      <c r="M50" s="91"/>
      <c r="N50" s="91"/>
      <c r="O50" s="91"/>
      <c r="P50" s="91"/>
      <c r="Q50" s="45" t="s">
        <v>238</v>
      </c>
      <c r="R50" s="311" t="str">
        <f>IF(ISNUMBER(CoverSheet!$C$12),TEXT(CoverSheet!$C$12,"_([$-1409]d mmmm yyyy;_(@")&amp;" –"&amp;TEXT(DATE(YEAR(CoverSheet!$C$12)+10,MONTH(CoverSheet!$C$12),DAY(CoverSheet!$C$12)-1),"_([$-1409]d mmmm yyyy;_(@"),"")</f>
        <v xml:space="preserve"> 1 April 2015 – 31 March 2025</v>
      </c>
      <c r="S50" s="311"/>
      <c r="T50" s="26"/>
    </row>
    <row r="51" spans="1:20" s="61" customFormat="1" ht="18" customHeight="1" x14ac:dyDescent="0.35">
      <c r="A51" s="88"/>
      <c r="B51" s="91"/>
      <c r="C51" s="91"/>
      <c r="D51" s="91"/>
      <c r="E51" s="91"/>
      <c r="F51" s="91"/>
      <c r="G51" s="45" t="s">
        <v>237</v>
      </c>
      <c r="H51" s="320" t="str">
        <f>IF(ISBLANK($H$4),"",$H$4)</f>
        <v/>
      </c>
      <c r="I51" s="321"/>
      <c r="J51" s="26"/>
      <c r="K51" s="95"/>
      <c r="L51" s="88"/>
      <c r="M51" s="91"/>
      <c r="N51" s="91"/>
      <c r="O51" s="91"/>
      <c r="P51" s="91"/>
      <c r="Q51" s="45" t="s">
        <v>237</v>
      </c>
      <c r="R51" s="320" t="str">
        <f>IF(ISBLANK($H$4),"",$H$4)</f>
        <v/>
      </c>
      <c r="S51" s="321"/>
      <c r="T51" s="26"/>
    </row>
    <row r="52" spans="1:20" s="61" customFormat="1" ht="21" x14ac:dyDescent="0.35">
      <c r="A52" s="92" t="s">
        <v>514</v>
      </c>
      <c r="B52" s="91"/>
      <c r="C52" s="91"/>
      <c r="D52" s="91"/>
      <c r="E52" s="91"/>
      <c r="F52" s="91"/>
      <c r="G52" s="45"/>
      <c r="H52" s="45"/>
      <c r="I52" s="45"/>
      <c r="J52" s="26"/>
      <c r="K52" s="95"/>
      <c r="L52" s="92" t="s">
        <v>514</v>
      </c>
      <c r="M52" s="91"/>
      <c r="N52" s="91"/>
      <c r="O52" s="91"/>
      <c r="P52" s="91"/>
      <c r="Q52" s="91"/>
      <c r="R52" s="91"/>
      <c r="S52" s="45"/>
      <c r="T52" s="26"/>
    </row>
    <row r="53" spans="1:20" s="61" customFormat="1" ht="15" customHeight="1" x14ac:dyDescent="0.2">
      <c r="A53" s="39"/>
      <c r="B53" s="91"/>
      <c r="C53" s="91"/>
      <c r="D53" s="91"/>
      <c r="E53" s="91"/>
      <c r="F53" s="91"/>
      <c r="G53" s="91"/>
      <c r="H53" s="91"/>
      <c r="I53" s="91"/>
      <c r="J53" s="26"/>
      <c r="K53" s="95"/>
      <c r="L53" s="39"/>
      <c r="M53" s="91"/>
      <c r="N53" s="91"/>
      <c r="O53" s="91"/>
      <c r="P53" s="91"/>
      <c r="Q53" s="91"/>
      <c r="R53" s="91"/>
      <c r="S53" s="91"/>
      <c r="T53" s="26"/>
    </row>
    <row r="54" spans="1:20" s="101" customFormat="1" ht="15" customHeight="1" x14ac:dyDescent="0.25">
      <c r="A54" s="98" t="s">
        <v>217</v>
      </c>
      <c r="B54" s="98" t="s">
        <v>85</v>
      </c>
      <c r="C54" s="217" t="s">
        <v>86</v>
      </c>
      <c r="D54" s="98" t="s">
        <v>95</v>
      </c>
      <c r="E54" s="98" t="s">
        <v>216</v>
      </c>
      <c r="F54" s="98" t="s">
        <v>94</v>
      </c>
      <c r="G54" s="98" t="s">
        <v>92</v>
      </c>
      <c r="H54" s="98" t="s">
        <v>93</v>
      </c>
      <c r="I54" s="98" t="s">
        <v>192</v>
      </c>
      <c r="J54" s="99"/>
      <c r="K54" s="100"/>
      <c r="L54" s="98" t="s">
        <v>217</v>
      </c>
      <c r="M54" s="98" t="s">
        <v>85</v>
      </c>
      <c r="N54" s="216" t="s">
        <v>86</v>
      </c>
      <c r="O54" s="98" t="s">
        <v>87</v>
      </c>
      <c r="P54" s="98" t="s">
        <v>88</v>
      </c>
      <c r="Q54" s="98" t="s">
        <v>89</v>
      </c>
      <c r="R54" s="98" t="s">
        <v>90</v>
      </c>
      <c r="S54" s="98" t="s">
        <v>91</v>
      </c>
      <c r="T54" s="99"/>
    </row>
    <row r="55" spans="1:20" s="105" customFormat="1" ht="300" customHeight="1" x14ac:dyDescent="0.25">
      <c r="A55" s="104">
        <v>53</v>
      </c>
      <c r="B55" s="97" t="s">
        <v>343</v>
      </c>
      <c r="C55" s="219" t="s">
        <v>344</v>
      </c>
      <c r="D55" s="297">
        <v>2</v>
      </c>
      <c r="E55" s="208" t="s">
        <v>677</v>
      </c>
      <c r="F55" s="208" t="s">
        <v>678</v>
      </c>
      <c r="G55" s="97" t="s">
        <v>349</v>
      </c>
      <c r="H55" s="97" t="s">
        <v>350</v>
      </c>
      <c r="I55" s="97" t="s">
        <v>351</v>
      </c>
      <c r="J55" s="102"/>
      <c r="K55" s="103"/>
      <c r="L55" s="104">
        <v>53</v>
      </c>
      <c r="M55" s="97" t="s">
        <v>343</v>
      </c>
      <c r="N55" s="215" t="s">
        <v>344</v>
      </c>
      <c r="O55" s="97" t="s">
        <v>345</v>
      </c>
      <c r="P55" s="97" t="s">
        <v>346</v>
      </c>
      <c r="Q55" s="97" t="s">
        <v>347</v>
      </c>
      <c r="R55" s="97" t="s">
        <v>348</v>
      </c>
      <c r="S55" s="97" t="s">
        <v>233</v>
      </c>
      <c r="T55" s="102"/>
    </row>
    <row r="56" spans="1:20" s="105" customFormat="1" ht="255" customHeight="1" x14ac:dyDescent="0.25">
      <c r="A56" s="104">
        <v>59</v>
      </c>
      <c r="B56" s="97" t="s">
        <v>352</v>
      </c>
      <c r="C56" s="219" t="s">
        <v>353</v>
      </c>
      <c r="D56" s="297">
        <v>3</v>
      </c>
      <c r="E56" s="208" t="s">
        <v>679</v>
      </c>
      <c r="F56" s="208" t="s">
        <v>680</v>
      </c>
      <c r="G56" s="97" t="s">
        <v>439</v>
      </c>
      <c r="H56" s="97" t="s">
        <v>358</v>
      </c>
      <c r="I56" s="97" t="s">
        <v>359</v>
      </c>
      <c r="J56" s="102"/>
      <c r="K56" s="103"/>
      <c r="L56" s="104">
        <v>59</v>
      </c>
      <c r="M56" s="97" t="s">
        <v>352</v>
      </c>
      <c r="N56" s="215" t="s">
        <v>353</v>
      </c>
      <c r="O56" s="97" t="s">
        <v>354</v>
      </c>
      <c r="P56" s="97" t="s">
        <v>355</v>
      </c>
      <c r="Q56" s="97" t="s">
        <v>356</v>
      </c>
      <c r="R56" s="97" t="s">
        <v>357</v>
      </c>
      <c r="S56" s="97" t="s">
        <v>233</v>
      </c>
      <c r="T56" s="102"/>
    </row>
    <row r="57" spans="1:20" s="105" customFormat="1" ht="359.25" customHeight="1" x14ac:dyDescent="0.25">
      <c r="A57" s="104">
        <v>62</v>
      </c>
      <c r="B57" s="97" t="s">
        <v>219</v>
      </c>
      <c r="C57" s="219" t="s">
        <v>151</v>
      </c>
      <c r="D57" s="297">
        <v>1</v>
      </c>
      <c r="E57" s="208" t="s">
        <v>681</v>
      </c>
      <c r="F57" s="208" t="s">
        <v>682</v>
      </c>
      <c r="G57" s="97" t="s">
        <v>156</v>
      </c>
      <c r="H57" s="97" t="s">
        <v>157</v>
      </c>
      <c r="I57" s="97" t="s">
        <v>158</v>
      </c>
      <c r="J57" s="102"/>
      <c r="K57" s="103"/>
      <c r="L57" s="104">
        <v>62</v>
      </c>
      <c r="M57" s="97" t="s">
        <v>219</v>
      </c>
      <c r="N57" s="215" t="s">
        <v>151</v>
      </c>
      <c r="O57" s="97" t="s">
        <v>152</v>
      </c>
      <c r="P57" s="97" t="s">
        <v>153</v>
      </c>
      <c r="Q57" s="97" t="s">
        <v>154</v>
      </c>
      <c r="R57" s="97" t="s">
        <v>155</v>
      </c>
      <c r="S57" s="97" t="s">
        <v>233</v>
      </c>
      <c r="T57" s="102"/>
    </row>
    <row r="58" spans="1:20" s="105" customFormat="1" ht="219.75" customHeight="1" x14ac:dyDescent="0.25">
      <c r="A58" s="104">
        <v>63</v>
      </c>
      <c r="B58" s="97" t="s">
        <v>219</v>
      </c>
      <c r="C58" s="219" t="s">
        <v>360</v>
      </c>
      <c r="D58" s="297">
        <v>1</v>
      </c>
      <c r="E58" s="208" t="s">
        <v>683</v>
      </c>
      <c r="F58" s="208" t="s">
        <v>684</v>
      </c>
      <c r="G58" s="97" t="s">
        <v>440</v>
      </c>
      <c r="H58" s="97" t="s">
        <v>365</v>
      </c>
      <c r="I58" s="97" t="s">
        <v>366</v>
      </c>
      <c r="J58" s="106"/>
      <c r="K58" s="103"/>
      <c r="L58" s="104">
        <v>63</v>
      </c>
      <c r="M58" s="97" t="s">
        <v>219</v>
      </c>
      <c r="N58" s="215" t="s">
        <v>360</v>
      </c>
      <c r="O58" s="97" t="s">
        <v>361</v>
      </c>
      <c r="P58" s="97" t="s">
        <v>362</v>
      </c>
      <c r="Q58" s="97" t="s">
        <v>363</v>
      </c>
      <c r="R58" s="97" t="s">
        <v>364</v>
      </c>
      <c r="S58" s="97" t="s">
        <v>233</v>
      </c>
      <c r="T58" s="106"/>
    </row>
    <row r="59" spans="1:20" s="61" customFormat="1" x14ac:dyDescent="0.2">
      <c r="A59" s="87"/>
      <c r="B59" s="87"/>
      <c r="C59" s="87"/>
      <c r="D59" s="87"/>
      <c r="E59" s="87"/>
      <c r="F59" s="87"/>
      <c r="G59" s="87"/>
      <c r="H59" s="87"/>
      <c r="I59" s="87"/>
      <c r="J59" s="87"/>
      <c r="K59" s="60"/>
      <c r="L59" s="87"/>
      <c r="M59" s="87"/>
      <c r="N59" s="87"/>
      <c r="O59" s="87"/>
      <c r="P59" s="87"/>
      <c r="Q59" s="87"/>
      <c r="R59" s="87"/>
      <c r="S59" s="87"/>
      <c r="T59" s="87"/>
    </row>
    <row r="60" spans="1:20" s="61" customFormat="1" ht="15" customHeight="1" x14ac:dyDescent="0.2">
      <c r="A60" s="31"/>
      <c r="B60" s="32"/>
      <c r="C60" s="32"/>
      <c r="D60" s="32"/>
      <c r="E60" s="32"/>
      <c r="F60" s="32"/>
      <c r="G60" s="32"/>
      <c r="H60" s="32"/>
      <c r="I60" s="32"/>
      <c r="J60" s="33"/>
      <c r="K60" s="95"/>
      <c r="L60" s="31"/>
      <c r="M60" s="32"/>
      <c r="N60" s="32"/>
      <c r="O60" s="32"/>
      <c r="P60" s="32"/>
      <c r="Q60" s="32"/>
      <c r="R60" s="32"/>
      <c r="S60" s="32"/>
      <c r="T60" s="33"/>
    </row>
    <row r="61" spans="1:20" s="61" customFormat="1" ht="18" customHeight="1" x14ac:dyDescent="0.3">
      <c r="A61" s="34"/>
      <c r="B61" s="91"/>
      <c r="C61" s="91"/>
      <c r="D61" s="91"/>
      <c r="E61" s="91"/>
      <c r="F61" s="91"/>
      <c r="G61" s="45" t="s">
        <v>7</v>
      </c>
      <c r="H61" s="310" t="str">
        <f>IF(NOT(ISBLANK(CoverSheet!$C$8)),CoverSheet!$C$8,"")</f>
        <v>Alpine Energy Limited</v>
      </c>
      <c r="I61" s="310"/>
      <c r="J61" s="26"/>
      <c r="K61" s="95"/>
      <c r="L61" s="34"/>
      <c r="M61" s="91"/>
      <c r="N61" s="91"/>
      <c r="O61" s="91"/>
      <c r="P61" s="91"/>
      <c r="Q61" s="45" t="s">
        <v>7</v>
      </c>
      <c r="R61" s="322" t="str">
        <f>IF(NOT(ISBLANK(CoverSheet!$C$8)),CoverSheet!$C$8,"")</f>
        <v>Alpine Energy Limited</v>
      </c>
      <c r="S61" s="323"/>
      <c r="T61" s="26"/>
    </row>
    <row r="62" spans="1:20" s="61" customFormat="1" ht="18" customHeight="1" x14ac:dyDescent="0.25">
      <c r="A62" s="34"/>
      <c r="B62" s="91"/>
      <c r="C62" s="91"/>
      <c r="D62" s="91"/>
      <c r="E62" s="91"/>
      <c r="F62" s="91"/>
      <c r="G62" s="45" t="s">
        <v>238</v>
      </c>
      <c r="H62" s="311" t="str">
        <f>IF(ISNUMBER(CoverSheet!$C$12),TEXT(CoverSheet!$C$12,"_([$-1409]d mmmm yyyy;_(@")&amp;" –"&amp;TEXT(DATE(YEAR(CoverSheet!$C$12)+10,MONTH(CoverSheet!$C$12),DAY(CoverSheet!$C$12)-1),"_([$-1409]d mmmm yyyy;_(@"),"")</f>
        <v xml:space="preserve"> 1 April 2015 – 31 March 2025</v>
      </c>
      <c r="I62" s="311"/>
      <c r="J62" s="26"/>
      <c r="K62" s="95"/>
      <c r="L62" s="34"/>
      <c r="M62" s="91"/>
      <c r="N62" s="91"/>
      <c r="O62" s="91"/>
      <c r="P62" s="91"/>
      <c r="Q62" s="45" t="s">
        <v>238</v>
      </c>
      <c r="R62" s="320" t="str">
        <f>IF(ISNUMBER(CoverSheet!$C$12),TEXT(CoverSheet!$C$12,"_([$-1409]d mmmm yyyy;_(@")&amp;" –"&amp;TEXT(DATE(YEAR(CoverSheet!$C$12)+10,MONTH(CoverSheet!$C$12),DAY(CoverSheet!$C$12)-1),"_([$-1409]d mmmm yyyy;_(@"),"")</f>
        <v xml:space="preserve"> 1 April 2015 – 31 March 2025</v>
      </c>
      <c r="S62" s="321"/>
      <c r="T62" s="26"/>
    </row>
    <row r="63" spans="1:20" s="61" customFormat="1" ht="18" customHeight="1" x14ac:dyDescent="0.35">
      <c r="A63" s="88"/>
      <c r="B63" s="91"/>
      <c r="C63" s="91"/>
      <c r="D63" s="91"/>
      <c r="E63" s="91"/>
      <c r="F63" s="91"/>
      <c r="G63" s="45" t="s">
        <v>237</v>
      </c>
      <c r="H63" s="320" t="str">
        <f>IF(ISBLANK($H$4),"",$H$4)</f>
        <v/>
      </c>
      <c r="I63" s="321"/>
      <c r="J63" s="26"/>
      <c r="K63" s="95"/>
      <c r="L63" s="88"/>
      <c r="M63" s="91"/>
      <c r="N63" s="91"/>
      <c r="O63" s="91"/>
      <c r="P63" s="91"/>
      <c r="Q63" s="45" t="s">
        <v>237</v>
      </c>
      <c r="R63" s="320" t="str">
        <f>IF(ISBLANK($H$4),"",$H$4)</f>
        <v/>
      </c>
      <c r="S63" s="321"/>
      <c r="T63" s="26"/>
    </row>
    <row r="64" spans="1:20" s="61" customFormat="1" ht="21" x14ac:dyDescent="0.35">
      <c r="A64" s="92" t="s">
        <v>514</v>
      </c>
      <c r="B64" s="91"/>
      <c r="C64" s="91"/>
      <c r="D64" s="91"/>
      <c r="E64" s="91"/>
      <c r="F64" s="91"/>
      <c r="G64" s="45"/>
      <c r="H64" s="45"/>
      <c r="I64" s="45"/>
      <c r="J64" s="26"/>
      <c r="K64" s="95"/>
      <c r="L64" s="92" t="s">
        <v>514</v>
      </c>
      <c r="M64" s="91"/>
      <c r="N64" s="91"/>
      <c r="O64" s="91"/>
      <c r="P64" s="91"/>
      <c r="Q64" s="91"/>
      <c r="R64" s="91"/>
      <c r="S64" s="45"/>
      <c r="T64" s="26"/>
    </row>
    <row r="65" spans="1:20" s="61" customFormat="1" ht="15" customHeight="1" x14ac:dyDescent="0.2">
      <c r="A65" s="39"/>
      <c r="B65" s="91"/>
      <c r="C65" s="91"/>
      <c r="D65" s="91"/>
      <c r="E65" s="91"/>
      <c r="F65" s="91"/>
      <c r="G65" s="91"/>
      <c r="H65" s="91"/>
      <c r="I65" s="91"/>
      <c r="J65" s="26"/>
      <c r="K65" s="95"/>
      <c r="L65" s="39"/>
      <c r="M65" s="91"/>
      <c r="N65" s="91"/>
      <c r="O65" s="91"/>
      <c r="P65" s="91"/>
      <c r="Q65" s="91"/>
      <c r="R65" s="91"/>
      <c r="S65" s="91"/>
      <c r="T65" s="26"/>
    </row>
    <row r="66" spans="1:20" s="101" customFormat="1" ht="15" customHeight="1" x14ac:dyDescent="0.25">
      <c r="A66" s="98" t="s">
        <v>217</v>
      </c>
      <c r="B66" s="98" t="s">
        <v>85</v>
      </c>
      <c r="C66" s="217" t="s">
        <v>86</v>
      </c>
      <c r="D66" s="98" t="s">
        <v>95</v>
      </c>
      <c r="E66" s="98" t="s">
        <v>216</v>
      </c>
      <c r="F66" s="98" t="s">
        <v>94</v>
      </c>
      <c r="G66" s="98" t="s">
        <v>92</v>
      </c>
      <c r="H66" s="98" t="s">
        <v>93</v>
      </c>
      <c r="I66" s="98" t="s">
        <v>192</v>
      </c>
      <c r="J66" s="99"/>
      <c r="K66" s="100"/>
      <c r="L66" s="98" t="s">
        <v>217</v>
      </c>
      <c r="M66" s="98" t="s">
        <v>85</v>
      </c>
      <c r="N66" s="216" t="s">
        <v>86</v>
      </c>
      <c r="O66" s="98" t="s">
        <v>87</v>
      </c>
      <c r="P66" s="98" t="s">
        <v>88</v>
      </c>
      <c r="Q66" s="98" t="s">
        <v>89</v>
      </c>
      <c r="R66" s="98" t="s">
        <v>90</v>
      </c>
      <c r="S66" s="98" t="s">
        <v>91</v>
      </c>
      <c r="T66" s="99"/>
    </row>
    <row r="67" spans="1:20" s="105" customFormat="1" ht="187.5" customHeight="1" x14ac:dyDescent="0.25">
      <c r="A67" s="104">
        <v>64</v>
      </c>
      <c r="B67" s="97" t="s">
        <v>219</v>
      </c>
      <c r="C67" s="219" t="s">
        <v>159</v>
      </c>
      <c r="D67" s="297">
        <v>1</v>
      </c>
      <c r="E67" s="208" t="s">
        <v>685</v>
      </c>
      <c r="F67" s="208" t="s">
        <v>686</v>
      </c>
      <c r="G67" s="97" t="s">
        <v>164</v>
      </c>
      <c r="H67" s="97" t="s">
        <v>165</v>
      </c>
      <c r="I67" s="97" t="s">
        <v>166</v>
      </c>
      <c r="J67" s="102"/>
      <c r="K67" s="103"/>
      <c r="L67" s="104">
        <v>64</v>
      </c>
      <c r="M67" s="97" t="s">
        <v>219</v>
      </c>
      <c r="N67" s="215" t="s">
        <v>159</v>
      </c>
      <c r="O67" s="97" t="s">
        <v>160</v>
      </c>
      <c r="P67" s="97" t="s">
        <v>161</v>
      </c>
      <c r="Q67" s="97" t="s">
        <v>162</v>
      </c>
      <c r="R67" s="97" t="s">
        <v>163</v>
      </c>
      <c r="S67" s="97" t="s">
        <v>233</v>
      </c>
      <c r="T67" s="102"/>
    </row>
    <row r="68" spans="1:20" s="105" customFormat="1" ht="347.25" customHeight="1" x14ac:dyDescent="0.25">
      <c r="A68" s="104">
        <v>69</v>
      </c>
      <c r="B68" s="97" t="s">
        <v>367</v>
      </c>
      <c r="C68" s="219" t="s">
        <v>368</v>
      </c>
      <c r="D68" s="297">
        <v>2</v>
      </c>
      <c r="E68" s="208" t="s">
        <v>687</v>
      </c>
      <c r="F68" s="208" t="s">
        <v>688</v>
      </c>
      <c r="G68" s="97" t="s">
        <v>441</v>
      </c>
      <c r="H68" s="97" t="s">
        <v>373</v>
      </c>
      <c r="I68" s="97" t="s">
        <v>374</v>
      </c>
      <c r="J68" s="102"/>
      <c r="K68" s="103"/>
      <c r="L68" s="104">
        <v>69</v>
      </c>
      <c r="M68" s="97" t="s">
        <v>367</v>
      </c>
      <c r="N68" s="215" t="s">
        <v>368</v>
      </c>
      <c r="O68" s="97" t="s">
        <v>369</v>
      </c>
      <c r="P68" s="97" t="s">
        <v>370</v>
      </c>
      <c r="Q68" s="97" t="s">
        <v>371</v>
      </c>
      <c r="R68" s="97" t="s">
        <v>372</v>
      </c>
      <c r="S68" s="97" t="s">
        <v>233</v>
      </c>
      <c r="T68" s="102"/>
    </row>
    <row r="69" spans="1:20" s="105" customFormat="1" ht="212.25" customHeight="1" x14ac:dyDescent="0.25">
      <c r="A69" s="104">
        <v>79</v>
      </c>
      <c r="B69" s="97" t="s">
        <v>167</v>
      </c>
      <c r="C69" s="219" t="s">
        <v>168</v>
      </c>
      <c r="D69" s="297">
        <v>1</v>
      </c>
      <c r="E69" s="208" t="s">
        <v>689</v>
      </c>
      <c r="F69" s="208" t="s">
        <v>690</v>
      </c>
      <c r="G69" s="97" t="s">
        <v>171</v>
      </c>
      <c r="H69" s="97" t="s">
        <v>172</v>
      </c>
      <c r="I69" s="97" t="s">
        <v>173</v>
      </c>
      <c r="J69" s="102"/>
      <c r="K69" s="103"/>
      <c r="L69" s="104">
        <v>79</v>
      </c>
      <c r="M69" s="97" t="s">
        <v>167</v>
      </c>
      <c r="N69" s="215" t="s">
        <v>168</v>
      </c>
      <c r="O69" s="97" t="s">
        <v>221</v>
      </c>
      <c r="P69" s="97" t="s">
        <v>222</v>
      </c>
      <c r="Q69" s="97" t="s">
        <v>169</v>
      </c>
      <c r="R69" s="97" t="s">
        <v>170</v>
      </c>
      <c r="S69" s="97" t="s">
        <v>233</v>
      </c>
      <c r="T69" s="102"/>
    </row>
    <row r="70" spans="1:20" s="105" customFormat="1" ht="238.5" customHeight="1" x14ac:dyDescent="0.25">
      <c r="A70" s="104">
        <v>82</v>
      </c>
      <c r="B70" s="97" t="s">
        <v>174</v>
      </c>
      <c r="C70" s="219" t="s">
        <v>204</v>
      </c>
      <c r="D70" s="297">
        <v>1</v>
      </c>
      <c r="E70" s="208" t="s">
        <v>691</v>
      </c>
      <c r="F70" s="208" t="s">
        <v>692</v>
      </c>
      <c r="G70" s="97" t="s">
        <v>442</v>
      </c>
      <c r="H70" s="97" t="s">
        <v>209</v>
      </c>
      <c r="I70" s="97" t="s">
        <v>210</v>
      </c>
      <c r="J70" s="106"/>
      <c r="K70" s="103"/>
      <c r="L70" s="104">
        <v>82</v>
      </c>
      <c r="M70" s="97" t="s">
        <v>174</v>
      </c>
      <c r="N70" s="215" t="s">
        <v>204</v>
      </c>
      <c r="O70" s="97" t="s">
        <v>205</v>
      </c>
      <c r="P70" s="97" t="s">
        <v>206</v>
      </c>
      <c r="Q70" s="97" t="s">
        <v>207</v>
      </c>
      <c r="R70" s="97" t="s">
        <v>208</v>
      </c>
      <c r="S70" s="97" t="s">
        <v>233</v>
      </c>
      <c r="T70" s="106"/>
    </row>
    <row r="71" spans="1:20" s="61" customFormat="1" x14ac:dyDescent="0.2">
      <c r="A71" s="87"/>
      <c r="B71" s="87"/>
      <c r="C71" s="87"/>
      <c r="D71" s="87"/>
      <c r="E71" s="87"/>
      <c r="F71" s="87"/>
      <c r="G71" s="87"/>
      <c r="H71" s="87"/>
      <c r="I71" s="87"/>
      <c r="J71" s="87"/>
      <c r="K71" s="60"/>
      <c r="L71" s="87"/>
      <c r="M71" s="87"/>
      <c r="N71" s="87"/>
      <c r="O71" s="87"/>
      <c r="P71" s="87"/>
      <c r="Q71" s="87"/>
      <c r="R71" s="87"/>
      <c r="S71" s="87"/>
      <c r="T71" s="87"/>
    </row>
    <row r="72" spans="1:20" s="61" customFormat="1" ht="15" customHeight="1" x14ac:dyDescent="0.2">
      <c r="A72" s="31"/>
      <c r="B72" s="32"/>
      <c r="C72" s="32"/>
      <c r="D72" s="32"/>
      <c r="E72" s="32"/>
      <c r="F72" s="32"/>
      <c r="G72" s="32"/>
      <c r="H72" s="32"/>
      <c r="I72" s="32"/>
      <c r="J72" s="33"/>
      <c r="K72" s="95"/>
      <c r="L72" s="31"/>
      <c r="M72" s="32"/>
      <c r="N72" s="32"/>
      <c r="O72" s="32"/>
      <c r="P72" s="32"/>
      <c r="Q72" s="32"/>
      <c r="R72" s="32"/>
      <c r="S72" s="32"/>
      <c r="T72" s="33"/>
    </row>
    <row r="73" spans="1:20" s="61" customFormat="1" ht="18" customHeight="1" x14ac:dyDescent="0.3">
      <c r="A73" s="34"/>
      <c r="B73" s="91"/>
      <c r="C73" s="91"/>
      <c r="D73" s="91"/>
      <c r="E73" s="91"/>
      <c r="F73" s="91"/>
      <c r="G73" s="45" t="s">
        <v>7</v>
      </c>
      <c r="H73" s="310" t="str">
        <f>IF(NOT(ISBLANK(CoverSheet!$C$8)),CoverSheet!$C$8,"")</f>
        <v>Alpine Energy Limited</v>
      </c>
      <c r="I73" s="310"/>
      <c r="J73" s="26"/>
      <c r="K73" s="95"/>
      <c r="L73" s="34"/>
      <c r="M73" s="91"/>
      <c r="N73" s="91"/>
      <c r="O73" s="91"/>
      <c r="P73" s="91"/>
      <c r="Q73" s="45" t="s">
        <v>7</v>
      </c>
      <c r="R73" s="322" t="str">
        <f>IF(NOT(ISBLANK(CoverSheet!$C$8)),CoverSheet!$C$8,"")</f>
        <v>Alpine Energy Limited</v>
      </c>
      <c r="S73" s="323"/>
      <c r="T73" s="26"/>
    </row>
    <row r="74" spans="1:20" s="61" customFormat="1" ht="18" customHeight="1" x14ac:dyDescent="0.25">
      <c r="A74" s="34"/>
      <c r="B74" s="91"/>
      <c r="C74" s="91"/>
      <c r="D74" s="91"/>
      <c r="E74" s="91"/>
      <c r="F74" s="91"/>
      <c r="G74" s="45" t="s">
        <v>238</v>
      </c>
      <c r="H74" s="311" t="str">
        <f>IF(ISNUMBER(CoverSheet!$C$12),TEXT(CoverSheet!$C$12,"_([$-1409]d mmmm yyyy;_(@")&amp;" –"&amp;TEXT(DATE(YEAR(CoverSheet!$C$12)+10,MONTH(CoverSheet!$C$12),DAY(CoverSheet!$C$12)-1),"_([$-1409]d mmmm yyyy;_(@"),"")</f>
        <v xml:space="preserve"> 1 April 2015 – 31 March 2025</v>
      </c>
      <c r="I74" s="311"/>
      <c r="J74" s="26"/>
      <c r="K74" s="95"/>
      <c r="L74" s="34"/>
      <c r="M74" s="91"/>
      <c r="N74" s="91"/>
      <c r="O74" s="91"/>
      <c r="P74" s="91"/>
      <c r="Q74" s="45" t="s">
        <v>238</v>
      </c>
      <c r="R74" s="320" t="str">
        <f>IF(ISNUMBER(CoverSheet!$C$12),TEXT(CoverSheet!$C$12,"_([$-1409]d mmmm yyyy;_(@")&amp;" –"&amp;TEXT(DATE(YEAR(CoverSheet!$C$12)+10,MONTH(CoverSheet!$C$12),DAY(CoverSheet!$C$12)-1),"_([$-1409]d mmmm yyyy;_(@"),"")</f>
        <v xml:space="preserve"> 1 April 2015 – 31 March 2025</v>
      </c>
      <c r="S74" s="321"/>
      <c r="T74" s="26"/>
    </row>
    <row r="75" spans="1:20" s="61" customFormat="1" ht="18" customHeight="1" x14ac:dyDescent="0.35">
      <c r="A75" s="88"/>
      <c r="B75" s="91"/>
      <c r="C75" s="91"/>
      <c r="D75" s="91"/>
      <c r="E75" s="91"/>
      <c r="F75" s="91"/>
      <c r="G75" s="45" t="s">
        <v>237</v>
      </c>
      <c r="H75" s="320" t="str">
        <f>IF(ISBLANK($H$4),"",$H$4)</f>
        <v/>
      </c>
      <c r="I75" s="321"/>
      <c r="J75" s="26"/>
      <c r="K75" s="95"/>
      <c r="L75" s="88"/>
      <c r="M75" s="91"/>
      <c r="N75" s="91"/>
      <c r="O75" s="91"/>
      <c r="P75" s="91"/>
      <c r="Q75" s="45" t="s">
        <v>237</v>
      </c>
      <c r="R75" s="320" t="str">
        <f>IF(ISBLANK($H$4),"",$H$4)</f>
        <v/>
      </c>
      <c r="S75" s="321"/>
      <c r="T75" s="26"/>
    </row>
    <row r="76" spans="1:20" s="61" customFormat="1" ht="21" x14ac:dyDescent="0.35">
      <c r="A76" s="92" t="s">
        <v>514</v>
      </c>
      <c r="B76" s="91"/>
      <c r="C76" s="91"/>
      <c r="D76" s="91"/>
      <c r="E76" s="91"/>
      <c r="F76" s="91"/>
      <c r="G76" s="45"/>
      <c r="H76" s="45"/>
      <c r="I76" s="45"/>
      <c r="J76" s="26"/>
      <c r="K76" s="95"/>
      <c r="L76" s="92" t="s">
        <v>514</v>
      </c>
      <c r="M76" s="91"/>
      <c r="N76" s="91"/>
      <c r="O76" s="91"/>
      <c r="P76" s="91"/>
      <c r="Q76" s="91"/>
      <c r="R76" s="91"/>
      <c r="S76" s="45"/>
      <c r="T76" s="26"/>
    </row>
    <row r="77" spans="1:20" s="61" customFormat="1" ht="15" customHeight="1" x14ac:dyDescent="0.2">
      <c r="A77" s="39"/>
      <c r="B77" s="91"/>
      <c r="C77" s="91"/>
      <c r="D77" s="91"/>
      <c r="E77" s="91"/>
      <c r="F77" s="91"/>
      <c r="G77" s="91"/>
      <c r="H77" s="91"/>
      <c r="I77" s="91"/>
      <c r="J77" s="26"/>
      <c r="K77" s="95"/>
      <c r="L77" s="39"/>
      <c r="M77" s="91"/>
      <c r="N77" s="91"/>
      <c r="O77" s="91"/>
      <c r="P77" s="91"/>
      <c r="Q77" s="91"/>
      <c r="R77" s="91"/>
      <c r="S77" s="91"/>
      <c r="T77" s="26"/>
    </row>
    <row r="78" spans="1:20" s="101" customFormat="1" ht="15" customHeight="1" x14ac:dyDescent="0.25">
      <c r="A78" s="98" t="s">
        <v>217</v>
      </c>
      <c r="B78" s="98" t="s">
        <v>85</v>
      </c>
      <c r="C78" s="217" t="s">
        <v>86</v>
      </c>
      <c r="D78" s="98" t="s">
        <v>95</v>
      </c>
      <c r="E78" s="98" t="s">
        <v>216</v>
      </c>
      <c r="F78" s="98" t="s">
        <v>94</v>
      </c>
      <c r="G78" s="98" t="s">
        <v>92</v>
      </c>
      <c r="H78" s="98" t="s">
        <v>93</v>
      </c>
      <c r="I78" s="98" t="s">
        <v>192</v>
      </c>
      <c r="J78" s="99"/>
      <c r="K78" s="100"/>
      <c r="L78" s="98" t="s">
        <v>217</v>
      </c>
      <c r="M78" s="98" t="s">
        <v>85</v>
      </c>
      <c r="N78" s="216" t="s">
        <v>86</v>
      </c>
      <c r="O78" s="98" t="s">
        <v>87</v>
      </c>
      <c r="P78" s="98" t="s">
        <v>88</v>
      </c>
      <c r="Q78" s="98" t="s">
        <v>89</v>
      </c>
      <c r="R78" s="98" t="s">
        <v>90</v>
      </c>
      <c r="S78" s="98" t="s">
        <v>91</v>
      </c>
      <c r="T78" s="99"/>
    </row>
    <row r="79" spans="1:20" s="105" customFormat="1" ht="349.5" customHeight="1" x14ac:dyDescent="0.25">
      <c r="A79" s="104">
        <v>88</v>
      </c>
      <c r="B79" s="97" t="s">
        <v>375</v>
      </c>
      <c r="C79" s="219" t="s">
        <v>376</v>
      </c>
      <c r="D79" s="297">
        <v>2</v>
      </c>
      <c r="E79" s="208" t="s">
        <v>693</v>
      </c>
      <c r="F79" s="208" t="s">
        <v>694</v>
      </c>
      <c r="G79" s="97" t="s">
        <v>443</v>
      </c>
      <c r="H79" s="97" t="s">
        <v>381</v>
      </c>
      <c r="I79" s="97" t="s">
        <v>382</v>
      </c>
      <c r="J79" s="102"/>
      <c r="K79" s="103"/>
      <c r="L79" s="104">
        <v>88</v>
      </c>
      <c r="M79" s="97" t="s">
        <v>375</v>
      </c>
      <c r="N79" s="215" t="s">
        <v>376</v>
      </c>
      <c r="O79" s="97" t="s">
        <v>377</v>
      </c>
      <c r="P79" s="97" t="s">
        <v>378</v>
      </c>
      <c r="Q79" s="97" t="s">
        <v>379</v>
      </c>
      <c r="R79" s="97" t="s">
        <v>380</v>
      </c>
      <c r="S79" s="97" t="s">
        <v>233</v>
      </c>
      <c r="T79" s="102"/>
    </row>
    <row r="80" spans="1:20" s="105" customFormat="1" ht="287.25" customHeight="1" x14ac:dyDescent="0.25">
      <c r="A80" s="104">
        <v>91</v>
      </c>
      <c r="B80" s="97" t="s">
        <v>375</v>
      </c>
      <c r="C80" s="219" t="s">
        <v>211</v>
      </c>
      <c r="D80" s="297">
        <v>1</v>
      </c>
      <c r="E80" s="208" t="s">
        <v>695</v>
      </c>
      <c r="F80" s="208" t="s">
        <v>696</v>
      </c>
      <c r="G80" s="97" t="s">
        <v>444</v>
      </c>
      <c r="H80" s="97" t="s">
        <v>175</v>
      </c>
      <c r="I80" s="97" t="s">
        <v>176</v>
      </c>
      <c r="J80" s="102"/>
      <c r="K80" s="103"/>
      <c r="L80" s="104">
        <v>91</v>
      </c>
      <c r="M80" s="97" t="s">
        <v>375</v>
      </c>
      <c r="N80" s="215" t="s">
        <v>211</v>
      </c>
      <c r="O80" s="97" t="s">
        <v>212</v>
      </c>
      <c r="P80" s="97" t="s">
        <v>213</v>
      </c>
      <c r="Q80" s="97" t="s">
        <v>214</v>
      </c>
      <c r="R80" s="97" t="s">
        <v>215</v>
      </c>
      <c r="S80" s="97" t="s">
        <v>233</v>
      </c>
      <c r="T80" s="102"/>
    </row>
    <row r="81" spans="1:20" s="105" customFormat="1" ht="253.5" customHeight="1" x14ac:dyDescent="0.25">
      <c r="A81" s="104">
        <v>95</v>
      </c>
      <c r="B81" s="97" t="s">
        <v>383</v>
      </c>
      <c r="C81" s="219" t="s">
        <v>384</v>
      </c>
      <c r="D81" s="297">
        <v>1</v>
      </c>
      <c r="E81" s="208" t="s">
        <v>697</v>
      </c>
      <c r="F81" s="208" t="s">
        <v>698</v>
      </c>
      <c r="G81" s="97" t="s">
        <v>389</v>
      </c>
      <c r="H81" s="97" t="s">
        <v>390</v>
      </c>
      <c r="I81" s="97" t="s">
        <v>391</v>
      </c>
      <c r="J81" s="102"/>
      <c r="K81" s="103"/>
      <c r="L81" s="104">
        <v>95</v>
      </c>
      <c r="M81" s="97" t="s">
        <v>383</v>
      </c>
      <c r="N81" s="215" t="s">
        <v>384</v>
      </c>
      <c r="O81" s="97" t="s">
        <v>385</v>
      </c>
      <c r="P81" s="97" t="s">
        <v>386</v>
      </c>
      <c r="Q81" s="97" t="s">
        <v>387</v>
      </c>
      <c r="R81" s="97" t="s">
        <v>388</v>
      </c>
      <c r="S81" s="97" t="s">
        <v>233</v>
      </c>
      <c r="T81" s="102"/>
    </row>
    <row r="82" spans="1:20" s="105" customFormat="1" ht="319.5" customHeight="1" x14ac:dyDescent="0.25">
      <c r="A82" s="104">
        <v>99</v>
      </c>
      <c r="B82" s="97" t="s">
        <v>177</v>
      </c>
      <c r="C82" s="219" t="s">
        <v>178</v>
      </c>
      <c r="D82" s="297">
        <v>2</v>
      </c>
      <c r="E82" s="208" t="s">
        <v>699</v>
      </c>
      <c r="F82" s="208" t="s">
        <v>700</v>
      </c>
      <c r="G82" s="97" t="s">
        <v>182</v>
      </c>
      <c r="H82" s="97" t="s">
        <v>488</v>
      </c>
      <c r="I82" s="97" t="s">
        <v>183</v>
      </c>
      <c r="J82" s="106"/>
      <c r="K82" s="103"/>
      <c r="L82" s="104">
        <v>99</v>
      </c>
      <c r="M82" s="97" t="s">
        <v>177</v>
      </c>
      <c r="N82" s="215" t="s">
        <v>178</v>
      </c>
      <c r="O82" s="97" t="s">
        <v>179</v>
      </c>
      <c r="P82" s="97" t="s">
        <v>180</v>
      </c>
      <c r="Q82" s="97" t="s">
        <v>181</v>
      </c>
      <c r="R82" s="97" t="s">
        <v>226</v>
      </c>
      <c r="S82" s="97" t="s">
        <v>233</v>
      </c>
      <c r="T82" s="106"/>
    </row>
    <row r="83" spans="1:20" s="61" customFormat="1" x14ac:dyDescent="0.2">
      <c r="A83" s="87"/>
      <c r="B83" s="87"/>
      <c r="C83" s="87"/>
      <c r="D83" s="87"/>
      <c r="E83" s="87"/>
      <c r="F83" s="87"/>
      <c r="G83" s="87"/>
      <c r="H83" s="87"/>
      <c r="I83" s="87"/>
      <c r="J83" s="87"/>
      <c r="K83" s="60"/>
      <c r="L83" s="87"/>
      <c r="M83" s="87"/>
      <c r="N83" s="87"/>
      <c r="O83" s="87"/>
      <c r="P83" s="87"/>
      <c r="Q83" s="87"/>
      <c r="R83" s="87"/>
      <c r="S83" s="87"/>
      <c r="T83" s="87"/>
    </row>
    <row r="84" spans="1:20" s="61" customFormat="1" ht="15" customHeight="1" x14ac:dyDescent="0.2">
      <c r="A84" s="31"/>
      <c r="B84" s="32"/>
      <c r="C84" s="32"/>
      <c r="D84" s="32"/>
      <c r="E84" s="32"/>
      <c r="F84" s="32"/>
      <c r="G84" s="32"/>
      <c r="H84" s="32"/>
      <c r="I84" s="32"/>
      <c r="J84" s="33"/>
      <c r="K84" s="95"/>
      <c r="L84" s="31"/>
      <c r="M84" s="32"/>
      <c r="N84" s="32"/>
      <c r="O84" s="32"/>
      <c r="P84" s="32"/>
      <c r="Q84" s="32"/>
      <c r="R84" s="32"/>
      <c r="S84" s="32"/>
      <c r="T84" s="33"/>
    </row>
    <row r="85" spans="1:20" s="61" customFormat="1" ht="18" customHeight="1" x14ac:dyDescent="0.3">
      <c r="A85" s="34"/>
      <c r="B85" s="91"/>
      <c r="C85" s="91"/>
      <c r="D85" s="91"/>
      <c r="E85" s="91"/>
      <c r="F85" s="91"/>
      <c r="G85" s="45" t="s">
        <v>7</v>
      </c>
      <c r="H85" s="310" t="str">
        <f>IF(NOT(ISBLANK(CoverSheet!$C$8)),CoverSheet!$C$8,"")</f>
        <v>Alpine Energy Limited</v>
      </c>
      <c r="I85" s="310"/>
      <c r="J85" s="26"/>
      <c r="K85" s="95"/>
      <c r="L85" s="34"/>
      <c r="M85" s="91"/>
      <c r="N85" s="91"/>
      <c r="O85" s="91"/>
      <c r="P85" s="91"/>
      <c r="Q85" s="45" t="s">
        <v>7</v>
      </c>
      <c r="R85" s="322" t="str">
        <f>IF(NOT(ISBLANK(CoverSheet!$C$8)),CoverSheet!$C$8,"")</f>
        <v>Alpine Energy Limited</v>
      </c>
      <c r="S85" s="323"/>
      <c r="T85" s="26"/>
    </row>
    <row r="86" spans="1:20" s="61" customFormat="1" ht="18" customHeight="1" x14ac:dyDescent="0.25">
      <c r="A86" s="34"/>
      <c r="B86" s="91"/>
      <c r="C86" s="91"/>
      <c r="D86" s="91"/>
      <c r="E86" s="91"/>
      <c r="F86" s="91"/>
      <c r="G86" s="45" t="s">
        <v>238</v>
      </c>
      <c r="H86" s="311" t="str">
        <f>IF(ISNUMBER(CoverSheet!$C$12),TEXT(CoverSheet!$C$12,"_([$-1409]d mmmm yyyy;_(@")&amp;" –"&amp;TEXT(DATE(YEAR(CoverSheet!$C$12)+10,MONTH(CoverSheet!$C$12),DAY(CoverSheet!$C$12)-1),"_([$-1409]d mmmm yyyy;_(@"),"")</f>
        <v xml:space="preserve"> 1 April 2015 – 31 March 2025</v>
      </c>
      <c r="I86" s="311"/>
      <c r="J86" s="26"/>
      <c r="K86" s="95"/>
      <c r="L86" s="34"/>
      <c r="M86" s="91"/>
      <c r="N86" s="91"/>
      <c r="O86" s="91"/>
      <c r="P86" s="91"/>
      <c r="Q86" s="45" t="s">
        <v>238</v>
      </c>
      <c r="R86" s="320" t="str">
        <f>IF(ISNUMBER(CoverSheet!$C$12),TEXT(CoverSheet!$C$12,"_([$-1409]d mmmm yyyy;_(@")&amp;" –"&amp;TEXT(DATE(YEAR(CoverSheet!$C$12)+10,MONTH(CoverSheet!$C$12),DAY(CoverSheet!$C$12)-1),"_([$-1409]d mmmm yyyy;_(@"),"")</f>
        <v xml:space="preserve"> 1 April 2015 – 31 March 2025</v>
      </c>
      <c r="S86" s="321"/>
      <c r="T86" s="26"/>
    </row>
    <row r="87" spans="1:20" s="61" customFormat="1" ht="18" customHeight="1" x14ac:dyDescent="0.35">
      <c r="A87" s="88"/>
      <c r="B87" s="91"/>
      <c r="C87" s="91"/>
      <c r="D87" s="91"/>
      <c r="E87" s="91"/>
      <c r="F87" s="91"/>
      <c r="G87" s="45" t="s">
        <v>237</v>
      </c>
      <c r="H87" s="320" t="str">
        <f>IF(ISBLANK($H$4),"",$H$4)</f>
        <v/>
      </c>
      <c r="I87" s="321"/>
      <c r="J87" s="26"/>
      <c r="K87" s="95"/>
      <c r="L87" s="88"/>
      <c r="M87" s="91"/>
      <c r="N87" s="91"/>
      <c r="O87" s="91"/>
      <c r="P87" s="91"/>
      <c r="Q87" s="45" t="s">
        <v>237</v>
      </c>
      <c r="R87" s="320" t="str">
        <f>IF(ISBLANK($H$4),"",$H$4)</f>
        <v/>
      </c>
      <c r="S87" s="321"/>
      <c r="T87" s="26"/>
    </row>
    <row r="88" spans="1:20" s="61" customFormat="1" ht="21" x14ac:dyDescent="0.35">
      <c r="A88" s="92" t="s">
        <v>514</v>
      </c>
      <c r="B88" s="91"/>
      <c r="C88" s="91"/>
      <c r="D88" s="91"/>
      <c r="E88" s="91"/>
      <c r="F88" s="91"/>
      <c r="G88" s="45"/>
      <c r="H88" s="45"/>
      <c r="I88" s="45"/>
      <c r="J88" s="26"/>
      <c r="K88" s="95"/>
      <c r="L88" s="92" t="s">
        <v>514</v>
      </c>
      <c r="M88" s="91"/>
      <c r="N88" s="91"/>
      <c r="O88" s="91"/>
      <c r="P88" s="91"/>
      <c r="Q88" s="91"/>
      <c r="R88" s="91"/>
      <c r="S88" s="45"/>
      <c r="T88" s="26"/>
    </row>
    <row r="89" spans="1:20" s="61" customFormat="1" ht="15" customHeight="1" x14ac:dyDescent="0.2">
      <c r="A89" s="39"/>
      <c r="B89" s="91"/>
      <c r="C89" s="91"/>
      <c r="D89" s="91"/>
      <c r="E89" s="91"/>
      <c r="F89" s="91"/>
      <c r="G89" s="91"/>
      <c r="H89" s="91"/>
      <c r="I89" s="91"/>
      <c r="J89" s="26"/>
      <c r="K89" s="95"/>
      <c r="L89" s="39"/>
      <c r="M89" s="91"/>
      <c r="N89" s="91"/>
      <c r="O89" s="91"/>
      <c r="P89" s="91"/>
      <c r="Q89" s="91"/>
      <c r="R89" s="91"/>
      <c r="S89" s="91"/>
      <c r="T89" s="26"/>
    </row>
    <row r="90" spans="1:20" s="101" customFormat="1" ht="15" customHeight="1" x14ac:dyDescent="0.25">
      <c r="A90" s="98" t="s">
        <v>217</v>
      </c>
      <c r="B90" s="98" t="s">
        <v>85</v>
      </c>
      <c r="C90" s="217" t="s">
        <v>86</v>
      </c>
      <c r="D90" s="98" t="s">
        <v>95</v>
      </c>
      <c r="E90" s="98" t="s">
        <v>216</v>
      </c>
      <c r="F90" s="98" t="s">
        <v>94</v>
      </c>
      <c r="G90" s="98" t="s">
        <v>92</v>
      </c>
      <c r="H90" s="98" t="s">
        <v>93</v>
      </c>
      <c r="I90" s="98" t="s">
        <v>192</v>
      </c>
      <c r="J90" s="99"/>
      <c r="K90" s="100"/>
      <c r="L90" s="98" t="s">
        <v>217</v>
      </c>
      <c r="M90" s="98" t="s">
        <v>85</v>
      </c>
      <c r="N90" s="216" t="s">
        <v>86</v>
      </c>
      <c r="O90" s="98" t="s">
        <v>87</v>
      </c>
      <c r="P90" s="98" t="s">
        <v>88</v>
      </c>
      <c r="Q90" s="98" t="s">
        <v>89</v>
      </c>
      <c r="R90" s="98" t="s">
        <v>90</v>
      </c>
      <c r="S90" s="98" t="s">
        <v>91</v>
      </c>
      <c r="T90" s="99"/>
    </row>
    <row r="91" spans="1:20" s="105" customFormat="1" ht="264" customHeight="1" x14ac:dyDescent="0.25">
      <c r="A91" s="104">
        <v>105</v>
      </c>
      <c r="B91" s="97" t="s">
        <v>184</v>
      </c>
      <c r="C91" s="219" t="s">
        <v>185</v>
      </c>
      <c r="D91" s="297">
        <v>1</v>
      </c>
      <c r="E91" s="208" t="s">
        <v>701</v>
      </c>
      <c r="F91" s="208" t="s">
        <v>702</v>
      </c>
      <c r="G91" s="97" t="s">
        <v>445</v>
      </c>
      <c r="H91" s="97" t="s">
        <v>190</v>
      </c>
      <c r="I91" s="97" t="s">
        <v>191</v>
      </c>
      <c r="J91" s="102"/>
      <c r="K91" s="103"/>
      <c r="L91" s="104">
        <v>105</v>
      </c>
      <c r="M91" s="97" t="s">
        <v>184</v>
      </c>
      <c r="N91" s="215" t="s">
        <v>185</v>
      </c>
      <c r="O91" s="97" t="s">
        <v>186</v>
      </c>
      <c r="P91" s="97" t="s">
        <v>187</v>
      </c>
      <c r="Q91" s="97" t="s">
        <v>188</v>
      </c>
      <c r="R91" s="97" t="s">
        <v>189</v>
      </c>
      <c r="S91" s="97" t="s">
        <v>233</v>
      </c>
      <c r="T91" s="102"/>
    </row>
    <row r="92" spans="1:20" s="105" customFormat="1" ht="392.25" customHeight="1" x14ac:dyDescent="0.25">
      <c r="A92" s="104">
        <v>109</v>
      </c>
      <c r="B92" s="97" t="s">
        <v>392</v>
      </c>
      <c r="C92" s="219" t="s">
        <v>393</v>
      </c>
      <c r="D92" s="297">
        <v>3</v>
      </c>
      <c r="E92" s="208" t="s">
        <v>703</v>
      </c>
      <c r="F92" s="208" t="s">
        <v>704</v>
      </c>
      <c r="G92" s="97" t="s">
        <v>398</v>
      </c>
      <c r="H92" s="97" t="s">
        <v>399</v>
      </c>
      <c r="I92" s="97" t="s">
        <v>400</v>
      </c>
      <c r="J92" s="102"/>
      <c r="K92" s="103"/>
      <c r="L92" s="104">
        <v>109</v>
      </c>
      <c r="M92" s="97" t="s">
        <v>392</v>
      </c>
      <c r="N92" s="215" t="s">
        <v>393</v>
      </c>
      <c r="O92" s="97" t="s">
        <v>394</v>
      </c>
      <c r="P92" s="97" t="s">
        <v>395</v>
      </c>
      <c r="Q92" s="97" t="s">
        <v>396</v>
      </c>
      <c r="R92" s="97" t="s">
        <v>397</v>
      </c>
      <c r="S92" s="97" t="s">
        <v>233</v>
      </c>
      <c r="T92" s="102"/>
    </row>
    <row r="93" spans="1:20" s="105" customFormat="1" ht="408.75" customHeight="1" x14ac:dyDescent="0.25">
      <c r="A93" s="104">
        <v>113</v>
      </c>
      <c r="B93" s="97" t="s">
        <v>401</v>
      </c>
      <c r="C93" s="219" t="s">
        <v>402</v>
      </c>
      <c r="D93" s="297">
        <v>1</v>
      </c>
      <c r="E93" s="208" t="s">
        <v>705</v>
      </c>
      <c r="F93" s="208" t="s">
        <v>706</v>
      </c>
      <c r="G93" s="97" t="s">
        <v>446</v>
      </c>
      <c r="H93" s="97" t="s">
        <v>407</v>
      </c>
      <c r="I93" s="97" t="s">
        <v>408</v>
      </c>
      <c r="J93" s="102"/>
      <c r="K93" s="103"/>
      <c r="L93" s="104">
        <v>113</v>
      </c>
      <c r="M93" s="97" t="s">
        <v>401</v>
      </c>
      <c r="N93" s="215" t="s">
        <v>402</v>
      </c>
      <c r="O93" s="97" t="s">
        <v>403</v>
      </c>
      <c r="P93" s="97" t="s">
        <v>404</v>
      </c>
      <c r="Q93" s="97" t="s">
        <v>405</v>
      </c>
      <c r="R93" s="97" t="s">
        <v>406</v>
      </c>
      <c r="S93" s="97" t="s">
        <v>233</v>
      </c>
      <c r="T93" s="102"/>
    </row>
    <row r="94" spans="1:20" s="105" customFormat="1" ht="309.75" customHeight="1" x14ac:dyDescent="0.25">
      <c r="A94" s="104">
        <v>115</v>
      </c>
      <c r="B94" s="97" t="s">
        <v>401</v>
      </c>
      <c r="C94" s="219" t="s">
        <v>409</v>
      </c>
      <c r="D94" s="297">
        <v>1</v>
      </c>
      <c r="E94" s="208" t="s">
        <v>707</v>
      </c>
      <c r="F94" s="208" t="s">
        <v>708</v>
      </c>
      <c r="G94" s="97" t="s">
        <v>447</v>
      </c>
      <c r="H94" s="97" t="s">
        <v>414</v>
      </c>
      <c r="I94" s="97" t="s">
        <v>415</v>
      </c>
      <c r="J94" s="102"/>
      <c r="K94" s="103"/>
      <c r="L94" s="104">
        <v>115</v>
      </c>
      <c r="M94" s="97" t="s">
        <v>401</v>
      </c>
      <c r="N94" s="215" t="s">
        <v>409</v>
      </c>
      <c r="O94" s="97" t="s">
        <v>410</v>
      </c>
      <c r="P94" s="97" t="s">
        <v>411</v>
      </c>
      <c r="Q94" s="97" t="s">
        <v>412</v>
      </c>
      <c r="R94" s="97" t="s">
        <v>413</v>
      </c>
      <c r="S94" s="97" t="s">
        <v>233</v>
      </c>
      <c r="T94" s="102"/>
    </row>
    <row r="95" spans="1:20" x14ac:dyDescent="0.2">
      <c r="A95" s="40"/>
      <c r="B95" s="24"/>
      <c r="C95" s="220"/>
      <c r="D95" s="24"/>
      <c r="E95" s="24"/>
      <c r="F95" s="24"/>
      <c r="G95" s="24"/>
      <c r="H95" s="24"/>
      <c r="I95" s="24"/>
      <c r="J95" s="25"/>
      <c r="K95" s="59"/>
      <c r="L95" s="40"/>
      <c r="M95" s="24"/>
      <c r="N95" s="218"/>
      <c r="O95" s="24"/>
      <c r="P95" s="24"/>
      <c r="Q95" s="24"/>
      <c r="R95" s="24"/>
      <c r="S95" s="24"/>
      <c r="T95" s="25"/>
    </row>
  </sheetData>
  <sheetProtection formatRows="0" insertRows="0"/>
  <customSheetViews>
    <customSheetView guid="{21F2E024-704F-4E93-AC63-213755ECFFE0}" scale="70" showPageBreaks="1" showGridLines="0" fitToPage="1" printArea="1" view="pageBreakPreview">
      <selection activeCell="E9" sqref="E9"/>
      <pageMargins left="0.70866141732283472" right="0.70866141732283472" top="0.74803149606299213" bottom="0.74803149606299213" header="0.31496062992125984" footer="0.31496062992125984"/>
      <pageSetup paperSize="8" scale="53" fitToHeight="100" orientation="landscape" r:id="rId1"/>
      <headerFooter>
        <oddHeader>&amp;C&amp;"Arial"&amp;10 Commerce Commission Information Disclosure Template</oddHeader>
        <oddFooter>&amp;L&amp;"Arial"&amp;10 &amp;F&amp;C&amp;"Arial"&amp;10 &amp;A&amp;R&amp;"Arial"&amp;10 &amp;P</oddFooter>
      </headerFooter>
    </customSheetView>
  </customSheetViews>
  <mergeCells count="49">
    <mergeCell ref="H85:I85"/>
    <mergeCell ref="H86:I86"/>
    <mergeCell ref="H87:I87"/>
    <mergeCell ref="H63:I63"/>
    <mergeCell ref="H74:I74"/>
    <mergeCell ref="H75:I75"/>
    <mergeCell ref="H73:I73"/>
    <mergeCell ref="A6:F6"/>
    <mergeCell ref="H49:I49"/>
    <mergeCell ref="H50:I50"/>
    <mergeCell ref="H51:I51"/>
    <mergeCell ref="H62:I62"/>
    <mergeCell ref="H14:I14"/>
    <mergeCell ref="H15:I15"/>
    <mergeCell ref="H16:I16"/>
    <mergeCell ref="H26:I26"/>
    <mergeCell ref="H38:I38"/>
    <mergeCell ref="H39:I39"/>
    <mergeCell ref="H40:I40"/>
    <mergeCell ref="H61:I61"/>
    <mergeCell ref="R28:S28"/>
    <mergeCell ref="R2:S2"/>
    <mergeCell ref="R3:S3"/>
    <mergeCell ref="R4:S4"/>
    <mergeCell ref="H2:I2"/>
    <mergeCell ref="H3:I3"/>
    <mergeCell ref="H4:I4"/>
    <mergeCell ref="H27:I27"/>
    <mergeCell ref="H28:I28"/>
    <mergeCell ref="R14:S14"/>
    <mergeCell ref="R15:S15"/>
    <mergeCell ref="R16:S16"/>
    <mergeCell ref="R26:S26"/>
    <mergeCell ref="R27:S27"/>
    <mergeCell ref="R87:S87"/>
    <mergeCell ref="R38:S38"/>
    <mergeCell ref="R39:S39"/>
    <mergeCell ref="R40:S40"/>
    <mergeCell ref="R61:S61"/>
    <mergeCell ref="R62:S62"/>
    <mergeCell ref="R63:S63"/>
    <mergeCell ref="R49:S49"/>
    <mergeCell ref="R50:S50"/>
    <mergeCell ref="R51:S51"/>
    <mergeCell ref="R73:S73"/>
    <mergeCell ref="R74:S74"/>
    <mergeCell ref="R75:S75"/>
    <mergeCell ref="R85:S85"/>
    <mergeCell ref="R86:S86"/>
  </mergeCells>
  <pageMargins left="0.70866141732283472" right="0.70866141732283472" top="0.74803149606299213" bottom="0.74803149606299213" header="0.31496062992125989" footer="0.31496062992125989"/>
  <pageSetup paperSize="9" scale="41" fitToHeight="0" orientation="landscape" cellComments="asDisplayed" r:id="rId2"/>
  <headerFooter>
    <oddHeader>&amp;CCommerce Commission Information Disclosure Template</oddHeader>
    <oddFooter>&amp;L&amp;F&amp;C&amp;P&amp;R&amp;A</oddFooter>
  </headerFooter>
  <rowBreaks count="7" manualBreakCount="7">
    <brk id="11" max="16383" man="1"/>
    <brk id="23" max="16383" man="1"/>
    <brk id="35" max="16383" man="1"/>
    <brk id="46" max="16383" man="1"/>
    <brk id="58" max="16383" man="1"/>
    <brk id="70" max="16383" man="1"/>
    <brk id="82"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CoverSheet</vt:lpstr>
      <vt:lpstr>TOC</vt:lpstr>
      <vt:lpstr>Instructions</vt:lpstr>
      <vt:lpstr>S11a.Capex Forecast</vt:lpstr>
      <vt:lpstr>S11b.Opex Forecast</vt:lpstr>
      <vt:lpstr>S12a.Asset Condition</vt:lpstr>
      <vt:lpstr>S12b.Capacity Forecast</vt:lpstr>
      <vt:lpstr>S12c.Demand Forecast</vt:lpstr>
      <vt:lpstr>S12d.Reliability Forecast</vt:lpstr>
      <vt:lpstr>S13.AMMAT</vt:lpstr>
      <vt:lpstr>CoverSheet!Print_Area</vt:lpstr>
      <vt:lpstr>Instructions!Print_Area</vt:lpstr>
      <vt:lpstr>'S11a.Capex Forecast'!Print_Area</vt:lpstr>
      <vt:lpstr>S13.AMMAT!Print_Area</vt:lpstr>
      <vt:lpstr>TOC!Print_Area</vt:lpstr>
      <vt:lpstr>'S11a.Capex Forecast'!Print_Titles</vt:lpstr>
      <vt:lpstr>'S11b.Opex Forecast'!Print_Titles</vt:lpstr>
      <vt:lpstr>'S12a.Asset Condition'!Print_Titles</vt:lpstr>
      <vt:lpstr>'S12b.Capacity Forecast'!Print_Titles</vt:lpstr>
      <vt:lpstr>'S12c.Demand Forecast'!Print_Titles</vt:lpstr>
      <vt:lpstr>'S12d.Reliability Forecast'!Print_Titles</vt:lpstr>
      <vt:lpstr>S13.AMMAT!Print_Titles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EDB Information Disclosure Templates Draft 16 Jan</dc:title>
  <dc:creator>ComCom</dc:creator>
  <cp:lastModifiedBy>Willem Rawlins</cp:lastModifiedBy>
  <cp:lastPrinted>2015-03-24T19:44:55Z</cp:lastPrinted>
  <dcterms:created xsi:type="dcterms:W3CDTF">2010-01-15T02:39:26Z</dcterms:created>
  <dcterms:modified xsi:type="dcterms:W3CDTF">2016-03-21T20:11:41Z</dcterms:modified>
</cp:coreProperties>
</file>