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15" windowWidth="27405" windowHeight="12525" tabRatio="719" activeTab="6"/>
  </bookViews>
  <sheets>
    <sheet name="CoverSheet" sheetId="1" r:id="rId1"/>
    <sheet name="TOC" sheetId="4" r:id="rId2"/>
    <sheet name="Instructions" sheetId="3" r:id="rId3"/>
    <sheet name="S11a.Capex Forecast" sheetId="44" r:id="rId4"/>
    <sheet name="S11b.Opex Forecast" sheetId="88" r:id="rId5"/>
    <sheet name="S12a.Asset Condition" sheetId="75" r:id="rId6"/>
    <sheet name="S12b.Capacity Forecast" sheetId="56" r:id="rId7"/>
    <sheet name="S12c.Demand Forecast" sheetId="99" r:id="rId8"/>
    <sheet name="S12d.Reliability Forecast" sheetId="91" r:id="rId9"/>
    <sheet name="S13.AMMAT" sheetId="58" r:id="rId10"/>
  </sheets>
  <externalReferences>
    <externalReference r:id="rId11"/>
  </externalReferences>
  <definedNames>
    <definedName name="dd_accuracy">#REF!</definedName>
    <definedName name="dd_AssetCategory">#REF!</definedName>
    <definedName name="dd_CapacityConstraint">#REF!</definedName>
    <definedName name="dd_CausalProxy">#REF!</definedName>
    <definedName name="dd_Cause">#REF!</definedName>
    <definedName name="dd_opexsalescapex">#REF!</definedName>
    <definedName name="dd_standard">#REF!</definedName>
    <definedName name="dd_YesNo">#REF!</definedName>
    <definedName name="_xlnm.Print_Area" localSheetId="0">CoverSheet!$A$1:$D$17</definedName>
    <definedName name="_xlnm.Print_Area" localSheetId="2">Instructions!$A$1:$C$28</definedName>
    <definedName name="_xlnm.Print_Area" localSheetId="3">'S11a.Capex Forecast'!$A$1:$S$197</definedName>
    <definedName name="_xlnm.Print_Area" localSheetId="9">S13.AMMAT!$A$1:$J$11,S13.AMMAT!$L$1:$T$11,S13.AMMAT!$A$13:$J$23,S13.AMMAT!$L$13:$T$23,S13.AMMAT!$A$25:$J$35,S13.AMMAT!$L$25:$T$35,S13.AMMAT!$A$37:$J$46,S13.AMMAT!$L$37:$T$46,S13.AMMAT!$A$48:$J$58,S13.AMMAT!$L$48:$T$58,S13.AMMAT!$A$60:$J$70,S13.AMMAT!$L$60:$T$70,S13.AMMAT!$A$72:$J$82,S13.AMMAT!$L$72:$T$82,S13.AMMAT!$A$84:$J$95,S13.AMMAT!$L$84:$T$95</definedName>
    <definedName name="_xlnm.Print_Area" localSheetId="1">TOC!$A$1:$D$16</definedName>
    <definedName name="_xlnm.Print_Titles" localSheetId="3">'S11a.Capex Forecast'!$1:$6</definedName>
    <definedName name="_xlnm.Print_Titles" localSheetId="4">'S11b.Opex Forecast'!$1:$6</definedName>
    <definedName name="_xlnm.Print_Titles" localSheetId="5">'S12a.Asset Condition'!$1:$6</definedName>
    <definedName name="_xlnm.Print_Titles" localSheetId="6">'S12b.Capacity Forecast'!$1:$6</definedName>
    <definedName name="_xlnm.Print_Titles" localSheetId="7">'S12c.Demand Forecast'!$1:$6</definedName>
    <definedName name="_xlnm.Print_Titles" localSheetId="8">'S12d.Reliability Forecast'!$1:$6</definedName>
    <definedName name="_xlnm.Print_Titles" localSheetId="9">S13.AMMAT!$1:$6</definedName>
    <definedName name="Z_21F2E024_704F_4E93_AC63_213755ECFFE0_.wvu.PrintArea" localSheetId="0" hidden="1">CoverSheet!$A$1:$D$17</definedName>
    <definedName name="Z_21F2E024_704F_4E93_AC63_213755ECFFE0_.wvu.PrintArea" localSheetId="2" hidden="1">Instructions!$A$1:$C$28</definedName>
    <definedName name="Z_21F2E024_704F_4E93_AC63_213755ECFFE0_.wvu.PrintArea" localSheetId="3" hidden="1">'S11a.Capex Forecast'!$A$1:$S$197</definedName>
    <definedName name="Z_21F2E024_704F_4E93_AC63_213755ECFFE0_.wvu.PrintArea" localSheetId="4" hidden="1">'S11b.Opex Forecast'!$A$1:$T$51</definedName>
    <definedName name="Z_21F2E024_704F_4E93_AC63_213755ECFFE0_.wvu.PrintArea" localSheetId="5" hidden="1">'S12a.Asset Condition'!$A$1:$N$65</definedName>
    <definedName name="Z_21F2E024_704F_4E93_AC63_213755ECFFE0_.wvu.PrintArea" localSheetId="6" hidden="1">'S12b.Capacity Forecast'!$A$1:$O$30</definedName>
    <definedName name="Z_21F2E024_704F_4E93_AC63_213755ECFFE0_.wvu.PrintArea" localSheetId="7" hidden="1">'S12c.Demand Forecast'!$A$1:$N$46</definedName>
    <definedName name="Z_21F2E024_704F_4E93_AC63_213755ECFFE0_.wvu.PrintArea" localSheetId="9" hidden="1">S13.AMMAT!$A$1:$T$95</definedName>
    <definedName name="Z_21F2E024_704F_4E93_AC63_213755ECFFE0_.wvu.PrintArea" localSheetId="1" hidden="1">TOC!$A$1:$D$16</definedName>
  </definedNames>
  <calcPr calcId="145621" iterate="1"/>
  <customWorkbookViews>
    <customWorkbookView name="Laurence Walls - Personal View" guid="{21F2E024-704F-4E93-AC63-213755ECFFE0}" mergeInterval="0" personalView="1" maximized="1" xWindow="1" yWindow="1" windowWidth="1020" windowHeight="1033" tabRatio="607" activeSheetId="63" showComments="commIndAndComment"/>
  </customWorkbookViews>
</workbook>
</file>

<file path=xl/calcChain.xml><?xml version="1.0" encoding="utf-8"?>
<calcChain xmlns="http://schemas.openxmlformats.org/spreadsheetml/2006/main">
  <c r="M187" i="44" l="1"/>
  <c r="L187" i="44"/>
  <c r="K187" i="44"/>
  <c r="J187" i="44"/>
  <c r="I187" i="44"/>
  <c r="H187" i="44"/>
  <c r="F187" i="44"/>
  <c r="M183" i="44"/>
  <c r="L183" i="44"/>
  <c r="K183" i="44"/>
  <c r="J183" i="44"/>
  <c r="I183" i="44"/>
  <c r="H183" i="44"/>
  <c r="M179" i="44"/>
  <c r="L179" i="44"/>
  <c r="K179" i="44"/>
  <c r="J179" i="44"/>
  <c r="I179" i="44"/>
  <c r="H179" i="44"/>
  <c r="M178" i="44"/>
  <c r="L178" i="44"/>
  <c r="K178" i="44"/>
  <c r="J178" i="44"/>
  <c r="I178" i="44"/>
  <c r="H178" i="44"/>
  <c r="M177" i="44"/>
  <c r="L177" i="44"/>
  <c r="K177" i="44"/>
  <c r="J177" i="44"/>
  <c r="I177" i="44"/>
  <c r="H177" i="44"/>
  <c r="F178" i="44"/>
  <c r="F179" i="44"/>
  <c r="F177" i="44"/>
  <c r="M169" i="44"/>
  <c r="L169" i="44"/>
  <c r="K169" i="44"/>
  <c r="J169" i="44"/>
  <c r="I169" i="44"/>
  <c r="H169" i="44"/>
  <c r="M167" i="44"/>
  <c r="L167" i="44"/>
  <c r="K167" i="44"/>
  <c r="J167" i="44"/>
  <c r="I167" i="44"/>
  <c r="H167" i="44"/>
  <c r="M165" i="44"/>
  <c r="L165" i="44"/>
  <c r="K165" i="44"/>
  <c r="J165" i="44"/>
  <c r="I165" i="44"/>
  <c r="H165" i="44"/>
  <c r="M164" i="44"/>
  <c r="L164" i="44"/>
  <c r="K164" i="44"/>
  <c r="J164" i="44"/>
  <c r="I164" i="44"/>
  <c r="H164" i="44"/>
  <c r="M163" i="44"/>
  <c r="L163" i="44"/>
  <c r="K163" i="44"/>
  <c r="J163" i="44"/>
  <c r="I163" i="44"/>
  <c r="H163" i="44"/>
  <c r="M162" i="44"/>
  <c r="L162" i="44"/>
  <c r="K162" i="44"/>
  <c r="J162" i="44"/>
  <c r="I162" i="44"/>
  <c r="H162" i="44"/>
  <c r="M161" i="44"/>
  <c r="L161" i="44"/>
  <c r="K161" i="44"/>
  <c r="J161" i="44"/>
  <c r="I161" i="44"/>
  <c r="H161" i="44"/>
  <c r="M160" i="44"/>
  <c r="L160" i="44"/>
  <c r="K160" i="44"/>
  <c r="J160" i="44"/>
  <c r="I160" i="44"/>
  <c r="H160" i="44"/>
  <c r="M159" i="44"/>
  <c r="L159" i="44"/>
  <c r="K159" i="44"/>
  <c r="J159" i="44"/>
  <c r="I159" i="44"/>
  <c r="H159" i="44"/>
  <c r="M158" i="44"/>
  <c r="L158" i="44"/>
  <c r="K158" i="44"/>
  <c r="J158" i="44"/>
  <c r="I158" i="44"/>
  <c r="H158" i="44"/>
  <c r="M157" i="44"/>
  <c r="L157" i="44"/>
  <c r="K157" i="44"/>
  <c r="J157" i="44"/>
  <c r="I157" i="44"/>
  <c r="H157" i="44"/>
  <c r="M156" i="44"/>
  <c r="L156" i="44"/>
  <c r="K156" i="44"/>
  <c r="J156" i="44"/>
  <c r="I156" i="44"/>
  <c r="H156" i="44"/>
  <c r="M155" i="44"/>
  <c r="L155" i="44"/>
  <c r="K155" i="44"/>
  <c r="J155" i="44"/>
  <c r="I155" i="44"/>
  <c r="H155" i="44"/>
  <c r="F156" i="44"/>
  <c r="F157" i="44"/>
  <c r="F158" i="44"/>
  <c r="F159" i="44"/>
  <c r="F160" i="44"/>
  <c r="F161" i="44"/>
  <c r="F162" i="44"/>
  <c r="F163" i="44"/>
  <c r="F164" i="44"/>
  <c r="F165" i="44"/>
  <c r="F155" i="44"/>
  <c r="M134" i="44"/>
  <c r="L134" i="44"/>
  <c r="K134" i="44"/>
  <c r="J134" i="44"/>
  <c r="I134" i="44"/>
  <c r="H134" i="44"/>
  <c r="M132" i="44"/>
  <c r="L132" i="44"/>
  <c r="K132" i="44"/>
  <c r="J132" i="44"/>
  <c r="I132" i="44"/>
  <c r="H132" i="44"/>
  <c r="M130" i="44"/>
  <c r="L130" i="44"/>
  <c r="K130" i="44"/>
  <c r="J130" i="44"/>
  <c r="I130" i="44"/>
  <c r="H130" i="44"/>
  <c r="M129" i="44"/>
  <c r="L129" i="44"/>
  <c r="K129" i="44"/>
  <c r="J129" i="44"/>
  <c r="I129" i="44"/>
  <c r="H129" i="44"/>
  <c r="M128" i="44"/>
  <c r="L128" i="44"/>
  <c r="K128" i="44"/>
  <c r="J128" i="44"/>
  <c r="I128" i="44"/>
  <c r="H128" i="44"/>
  <c r="M127" i="44"/>
  <c r="L127" i="44"/>
  <c r="K127" i="44"/>
  <c r="J127" i="44"/>
  <c r="I127" i="44"/>
  <c r="H127" i="44"/>
  <c r="M126" i="44"/>
  <c r="L126" i="44"/>
  <c r="K126" i="44"/>
  <c r="J126" i="44"/>
  <c r="I126" i="44"/>
  <c r="H126" i="44"/>
  <c r="F130" i="44"/>
  <c r="F129" i="44"/>
  <c r="F128" i="44"/>
  <c r="F127" i="44"/>
  <c r="F126" i="44"/>
  <c r="M119" i="44"/>
  <c r="L119" i="44"/>
  <c r="K119" i="44"/>
  <c r="J119" i="44"/>
  <c r="I119" i="44"/>
  <c r="H119" i="44"/>
  <c r="M112" i="44"/>
  <c r="L112" i="44"/>
  <c r="K112" i="44"/>
  <c r="J112" i="44"/>
  <c r="I112" i="44"/>
  <c r="H112" i="44"/>
  <c r="M111" i="44"/>
  <c r="L111" i="44"/>
  <c r="K111" i="44"/>
  <c r="J111" i="44"/>
  <c r="I111" i="44"/>
  <c r="H111" i="44"/>
  <c r="F112" i="44"/>
  <c r="F111" i="44"/>
  <c r="M104" i="44"/>
  <c r="L104" i="44"/>
  <c r="K104" i="44"/>
  <c r="J104" i="44"/>
  <c r="I104" i="44"/>
  <c r="H104" i="44"/>
  <c r="M102" i="44"/>
  <c r="L102" i="44"/>
  <c r="K102" i="44"/>
  <c r="J102" i="44"/>
  <c r="I102" i="44"/>
  <c r="H102" i="44"/>
  <c r="M101" i="44"/>
  <c r="L101" i="44"/>
  <c r="K101" i="44"/>
  <c r="J101" i="44"/>
  <c r="I101" i="44"/>
  <c r="H101" i="44"/>
  <c r="M100" i="44"/>
  <c r="L100" i="44"/>
  <c r="K100" i="44"/>
  <c r="J100" i="44"/>
  <c r="I100" i="44"/>
  <c r="H100" i="44"/>
  <c r="M99" i="44"/>
  <c r="L99" i="44"/>
  <c r="K99" i="44"/>
  <c r="J99" i="44"/>
  <c r="I99" i="44"/>
  <c r="H99" i="44"/>
  <c r="M98" i="44"/>
  <c r="L98" i="44"/>
  <c r="K98" i="44"/>
  <c r="J98" i="44"/>
  <c r="I98" i="44"/>
  <c r="H98" i="44"/>
  <c r="M97" i="44"/>
  <c r="L97" i="44"/>
  <c r="K97" i="44"/>
  <c r="J97" i="44"/>
  <c r="I97" i="44"/>
  <c r="H97" i="44"/>
  <c r="M96" i="44"/>
  <c r="L96" i="44"/>
  <c r="K96" i="44"/>
  <c r="J96" i="44"/>
  <c r="I96" i="44"/>
  <c r="H96" i="44"/>
  <c r="M90" i="44"/>
  <c r="L90" i="44"/>
  <c r="K90" i="44"/>
  <c r="J90" i="44"/>
  <c r="I90" i="44"/>
  <c r="H90" i="44"/>
  <c r="M88" i="44"/>
  <c r="L88" i="44"/>
  <c r="K88" i="44"/>
  <c r="J88" i="44"/>
  <c r="I88" i="44"/>
  <c r="H88" i="44"/>
  <c r="M87" i="44"/>
  <c r="L87" i="44"/>
  <c r="K87" i="44"/>
  <c r="J87" i="44"/>
  <c r="I87" i="44"/>
  <c r="H87" i="44"/>
  <c r="M86" i="44"/>
  <c r="L86" i="44"/>
  <c r="K86" i="44"/>
  <c r="J86" i="44"/>
  <c r="I86" i="44"/>
  <c r="H86" i="44"/>
  <c r="M85" i="44"/>
  <c r="L85" i="44"/>
  <c r="K85" i="44"/>
  <c r="J85" i="44"/>
  <c r="I85" i="44"/>
  <c r="H85" i="44"/>
  <c r="M84" i="44"/>
  <c r="L84" i="44"/>
  <c r="K84" i="44"/>
  <c r="J84" i="44"/>
  <c r="I84" i="44"/>
  <c r="H84" i="44"/>
  <c r="M83" i="44"/>
  <c r="L83" i="44"/>
  <c r="K83" i="44"/>
  <c r="J83" i="44"/>
  <c r="I83" i="44"/>
  <c r="H83" i="44"/>
  <c r="M82" i="44"/>
  <c r="L82" i="44"/>
  <c r="K82" i="44"/>
  <c r="J82" i="44"/>
  <c r="I82" i="44"/>
  <c r="H82" i="44"/>
  <c r="M79" i="44"/>
  <c r="L79" i="44"/>
  <c r="K79" i="44"/>
  <c r="J79" i="44"/>
  <c r="I79" i="44"/>
  <c r="H79" i="44"/>
  <c r="M76" i="44"/>
  <c r="L76" i="44"/>
  <c r="K76" i="44"/>
  <c r="J76" i="44"/>
  <c r="I76" i="44"/>
  <c r="H76" i="44"/>
  <c r="M75" i="44"/>
  <c r="L75" i="44"/>
  <c r="K75" i="44"/>
  <c r="J75" i="44"/>
  <c r="I75" i="44"/>
  <c r="H75" i="44"/>
  <c r="M74" i="44"/>
  <c r="L74" i="44"/>
  <c r="K74" i="44"/>
  <c r="J74" i="44"/>
  <c r="I74" i="44"/>
  <c r="H74" i="44"/>
  <c r="M73" i="44"/>
  <c r="L73" i="44"/>
  <c r="K73" i="44"/>
  <c r="J73" i="44"/>
  <c r="I73" i="44"/>
  <c r="H73" i="44"/>
  <c r="M72" i="44"/>
  <c r="L72" i="44"/>
  <c r="K72" i="44"/>
  <c r="J72" i="44"/>
  <c r="I72" i="44"/>
  <c r="H72" i="44"/>
  <c r="M71" i="44"/>
  <c r="L71" i="44"/>
  <c r="K71" i="44"/>
  <c r="J71" i="44"/>
  <c r="I71" i="44"/>
  <c r="H71" i="44"/>
  <c r="M70" i="44"/>
  <c r="L70" i="44"/>
  <c r="K70" i="44"/>
  <c r="J70" i="44"/>
  <c r="I70" i="44"/>
  <c r="H70" i="44"/>
  <c r="F76" i="44"/>
  <c r="F75" i="44"/>
  <c r="F74" i="44"/>
  <c r="F73" i="44"/>
  <c r="F72" i="44"/>
  <c r="F71" i="44"/>
  <c r="F70" i="44"/>
  <c r="R49" i="44"/>
  <c r="Q49" i="44"/>
  <c r="P49" i="44"/>
  <c r="O49" i="44"/>
  <c r="N49" i="44"/>
  <c r="M49" i="44"/>
  <c r="L49" i="44"/>
  <c r="K49" i="44"/>
  <c r="J49" i="44"/>
  <c r="I49" i="44"/>
  <c r="H49" i="44"/>
  <c r="R48" i="44"/>
  <c r="Q48" i="44"/>
  <c r="P48" i="44"/>
  <c r="O48" i="44"/>
  <c r="N48" i="44"/>
  <c r="M48" i="44"/>
  <c r="L48" i="44"/>
  <c r="K48" i="44"/>
  <c r="J48" i="44"/>
  <c r="I48" i="44"/>
  <c r="H48" i="44"/>
  <c r="R47" i="44"/>
  <c r="Q47" i="44"/>
  <c r="P47" i="44"/>
  <c r="O47" i="44"/>
  <c r="N47" i="44"/>
  <c r="M47" i="44"/>
  <c r="L47" i="44"/>
  <c r="K47" i="44"/>
  <c r="J47" i="44"/>
  <c r="I47" i="44"/>
  <c r="H47" i="44"/>
  <c r="R43" i="44"/>
  <c r="Q43" i="44"/>
  <c r="P43" i="44"/>
  <c r="O43" i="44"/>
  <c r="N43" i="44"/>
  <c r="R40" i="44"/>
  <c r="Q40" i="44"/>
  <c r="P40" i="44"/>
  <c r="O40" i="44"/>
  <c r="N40" i="44"/>
  <c r="R39" i="44"/>
  <c r="Q39" i="44"/>
  <c r="P39" i="44"/>
  <c r="O39" i="44"/>
  <c r="N39" i="44"/>
  <c r="R38" i="44"/>
  <c r="Q38" i="44"/>
  <c r="P38" i="44"/>
  <c r="O38" i="44"/>
  <c r="N38" i="44"/>
  <c r="R36" i="44"/>
  <c r="Q36" i="44"/>
  <c r="P36" i="44"/>
  <c r="O36" i="44"/>
  <c r="N36" i="44"/>
  <c r="R35" i="44"/>
  <c r="Q35" i="44"/>
  <c r="P35" i="44"/>
  <c r="O35" i="44"/>
  <c r="N35" i="44"/>
  <c r="R34" i="44"/>
  <c r="Q34" i="44"/>
  <c r="P34" i="44"/>
  <c r="O34" i="44"/>
  <c r="N34" i="44"/>
  <c r="R33" i="44"/>
  <c r="Q33" i="44"/>
  <c r="P33" i="44"/>
  <c r="O33" i="44"/>
  <c r="N33" i="44"/>
  <c r="R29" i="44"/>
  <c r="Q29" i="44"/>
  <c r="P29" i="44"/>
  <c r="O29" i="44"/>
  <c r="N29" i="44"/>
  <c r="M29" i="44"/>
  <c r="L29" i="44"/>
  <c r="K29" i="44"/>
  <c r="J29" i="44"/>
  <c r="I29" i="44"/>
  <c r="H29" i="44"/>
  <c r="R25" i="44"/>
  <c r="Q25" i="44"/>
  <c r="P25" i="44"/>
  <c r="O25" i="44"/>
  <c r="N25" i="44"/>
  <c r="M25" i="44"/>
  <c r="L25" i="44"/>
  <c r="K25" i="44"/>
  <c r="J25" i="44"/>
  <c r="I25" i="44"/>
  <c r="H25" i="44"/>
  <c r="R24" i="44"/>
  <c r="Q24" i="44"/>
  <c r="P24" i="44"/>
  <c r="O24" i="44"/>
  <c r="N24" i="44"/>
  <c r="M24" i="44"/>
  <c r="L24" i="44"/>
  <c r="K24" i="44"/>
  <c r="J24" i="44"/>
  <c r="I24" i="44"/>
  <c r="H24" i="44"/>
  <c r="R23" i="44"/>
  <c r="Q23" i="44"/>
  <c r="P23" i="44"/>
  <c r="O23" i="44"/>
  <c r="N23" i="44"/>
  <c r="M23" i="44"/>
  <c r="L23" i="44"/>
  <c r="K23" i="44"/>
  <c r="J23" i="44"/>
  <c r="I23" i="44"/>
  <c r="H23" i="44"/>
  <c r="R20" i="44"/>
  <c r="Q20" i="44"/>
  <c r="P20" i="44"/>
  <c r="O20" i="44"/>
  <c r="N20" i="44"/>
  <c r="M20" i="44"/>
  <c r="L20" i="44"/>
  <c r="K20" i="44"/>
  <c r="J20" i="44"/>
  <c r="I20" i="44"/>
  <c r="H20" i="44"/>
  <c r="R17" i="44"/>
  <c r="Q17" i="44"/>
  <c r="P17" i="44"/>
  <c r="O17" i="44"/>
  <c r="N17" i="44"/>
  <c r="M17" i="44"/>
  <c r="L17" i="44"/>
  <c r="K17" i="44"/>
  <c r="J17" i="44"/>
  <c r="I17" i="44"/>
  <c r="H17" i="44"/>
  <c r="R16" i="44"/>
  <c r="Q16" i="44"/>
  <c r="P16" i="44"/>
  <c r="O16" i="44"/>
  <c r="N16" i="44"/>
  <c r="M16" i="44"/>
  <c r="L16" i="44"/>
  <c r="K16" i="44"/>
  <c r="J16" i="44"/>
  <c r="I16" i="44"/>
  <c r="H16" i="44"/>
  <c r="R15" i="44"/>
  <c r="Q15" i="44"/>
  <c r="P15" i="44"/>
  <c r="O15" i="44"/>
  <c r="N15" i="44"/>
  <c r="M15" i="44"/>
  <c r="L15" i="44"/>
  <c r="K15" i="44"/>
  <c r="J15" i="44"/>
  <c r="I15" i="44"/>
  <c r="H15" i="44"/>
  <c r="R13" i="44"/>
  <c r="Q13" i="44"/>
  <c r="P13" i="44"/>
  <c r="O13" i="44"/>
  <c r="N13" i="44"/>
  <c r="M13" i="44"/>
  <c r="L13" i="44"/>
  <c r="K13" i="44"/>
  <c r="J13" i="44"/>
  <c r="I13" i="44"/>
  <c r="H13" i="44"/>
  <c r="R12" i="44"/>
  <c r="Q12" i="44"/>
  <c r="P12" i="44"/>
  <c r="O12" i="44"/>
  <c r="N12" i="44"/>
  <c r="M12" i="44"/>
  <c r="L12" i="44"/>
  <c r="K12" i="44"/>
  <c r="J12" i="44"/>
  <c r="I12" i="44"/>
  <c r="H12" i="44"/>
  <c r="R11" i="44"/>
  <c r="Q11" i="44"/>
  <c r="P11" i="44"/>
  <c r="O11" i="44"/>
  <c r="N11" i="44"/>
  <c r="M11" i="44"/>
  <c r="L11" i="44"/>
  <c r="K11" i="44"/>
  <c r="J11" i="44"/>
  <c r="I11" i="44"/>
  <c r="H11" i="44"/>
  <c r="R10" i="44"/>
  <c r="Q10" i="44"/>
  <c r="P10" i="44"/>
  <c r="O10" i="44"/>
  <c r="N10" i="44"/>
  <c r="M10" i="44"/>
  <c r="L10" i="44"/>
  <c r="K10" i="44"/>
  <c r="J10" i="44"/>
  <c r="I10" i="44"/>
  <c r="H10" i="44"/>
  <c r="M173" i="44" l="1"/>
  <c r="L173" i="44"/>
  <c r="K173" i="44"/>
  <c r="J173" i="44"/>
  <c r="I173" i="44"/>
  <c r="H173" i="44"/>
  <c r="G173" i="44"/>
  <c r="M138" i="44"/>
  <c r="L138" i="44"/>
  <c r="K138" i="44"/>
  <c r="J138" i="44"/>
  <c r="I138" i="44"/>
  <c r="H138" i="44"/>
  <c r="G138" i="44"/>
  <c r="M123" i="44"/>
  <c r="L123" i="44"/>
  <c r="K123" i="44"/>
  <c r="J123" i="44"/>
  <c r="I123" i="44"/>
  <c r="H123" i="44"/>
  <c r="G123" i="44"/>
  <c r="M108" i="44"/>
  <c r="L108" i="44"/>
  <c r="K108" i="44"/>
  <c r="J108" i="44"/>
  <c r="I108" i="44"/>
  <c r="H108" i="44"/>
  <c r="G108" i="44"/>
  <c r="H87" i="58" l="1"/>
  <c r="R87" i="58"/>
  <c r="R75" i="58"/>
  <c r="H75" i="58"/>
  <c r="H63" i="58"/>
  <c r="R63" i="58"/>
  <c r="R51" i="58"/>
  <c r="H51" i="58"/>
  <c r="H40" i="58"/>
  <c r="R40" i="58"/>
  <c r="R28" i="58"/>
  <c r="H28" i="58"/>
  <c r="H16" i="58"/>
  <c r="R16" i="58"/>
  <c r="R4" i="58"/>
  <c r="J9" i="56"/>
  <c r="M153" i="44"/>
  <c r="L153" i="44"/>
  <c r="K153" i="44"/>
  <c r="J153" i="44"/>
  <c r="I153" i="44"/>
  <c r="H153" i="44"/>
  <c r="G153" i="44"/>
  <c r="P3" i="44"/>
  <c r="P2" i="44"/>
  <c r="G94" i="44"/>
  <c r="N8" i="44"/>
  <c r="N18" i="44"/>
  <c r="N19" i="44" s="1"/>
  <c r="N31" i="44"/>
  <c r="N41" i="44"/>
  <c r="N42" i="44" s="1"/>
  <c r="N44" i="44" s="1"/>
  <c r="N52" i="44"/>
  <c r="N54" i="44"/>
  <c r="N55" i="44"/>
  <c r="N56" i="44"/>
  <c r="N57" i="44"/>
  <c r="N59" i="44"/>
  <c r="N60" i="44"/>
  <c r="N61" i="44"/>
  <c r="N64" i="44"/>
  <c r="M94" i="44"/>
  <c r="L94" i="44"/>
  <c r="K94" i="44"/>
  <c r="J94" i="44"/>
  <c r="I94" i="44"/>
  <c r="H94" i="44"/>
  <c r="R50" i="58"/>
  <c r="R49" i="58"/>
  <c r="R86" i="58"/>
  <c r="R85" i="58"/>
  <c r="R74" i="58"/>
  <c r="R73" i="58"/>
  <c r="R62" i="58"/>
  <c r="R61" i="58"/>
  <c r="R39" i="58"/>
  <c r="R38" i="58"/>
  <c r="R27" i="58"/>
  <c r="R26" i="58"/>
  <c r="R15" i="58"/>
  <c r="R14" i="58"/>
  <c r="H86" i="58"/>
  <c r="H85" i="58"/>
  <c r="H50" i="58"/>
  <c r="H49" i="58"/>
  <c r="R3" i="58"/>
  <c r="R2" i="58"/>
  <c r="H74" i="58"/>
  <c r="H73" i="58"/>
  <c r="H62" i="58"/>
  <c r="H61" i="58"/>
  <c r="H39" i="58"/>
  <c r="H38" i="58"/>
  <c r="H27" i="58"/>
  <c r="H26" i="58"/>
  <c r="H15" i="58"/>
  <c r="H14" i="58"/>
  <c r="S29" i="88"/>
  <c r="R29" i="88"/>
  <c r="Q29" i="88"/>
  <c r="P29" i="88"/>
  <c r="O29" i="88"/>
  <c r="N29" i="88"/>
  <c r="M29" i="88"/>
  <c r="L29" i="88"/>
  <c r="K29" i="88"/>
  <c r="J29" i="88"/>
  <c r="I29" i="88"/>
  <c r="S26" i="88"/>
  <c r="R26" i="88"/>
  <c r="Q26" i="88"/>
  <c r="P26" i="88"/>
  <c r="O26" i="88"/>
  <c r="N26" i="88"/>
  <c r="M26" i="88"/>
  <c r="L26" i="88"/>
  <c r="K26" i="88"/>
  <c r="J26" i="88"/>
  <c r="I26" i="88"/>
  <c r="J17" i="88"/>
  <c r="K17" i="88"/>
  <c r="L17" i="88"/>
  <c r="M17" i="88"/>
  <c r="N17" i="88"/>
  <c r="O17" i="88"/>
  <c r="P17" i="88"/>
  <c r="Q17" i="88"/>
  <c r="R17" i="88"/>
  <c r="S17" i="88"/>
  <c r="I17" i="88"/>
  <c r="J14" i="88"/>
  <c r="K14" i="88"/>
  <c r="L14" i="88"/>
  <c r="M14" i="88"/>
  <c r="N14" i="88"/>
  <c r="O14" i="88"/>
  <c r="P14" i="88"/>
  <c r="Q14" i="88"/>
  <c r="R14" i="88"/>
  <c r="S14" i="88"/>
  <c r="I14" i="88"/>
  <c r="H3" i="58"/>
  <c r="H2" i="58"/>
  <c r="G68" i="44"/>
  <c r="S40" i="88"/>
  <c r="R40" i="88"/>
  <c r="Q40" i="88"/>
  <c r="P40" i="88"/>
  <c r="O40" i="88"/>
  <c r="N40" i="88"/>
  <c r="M40" i="88"/>
  <c r="L40" i="88"/>
  <c r="K40" i="88"/>
  <c r="J40" i="88"/>
  <c r="I40" i="88"/>
  <c r="H40" i="88"/>
  <c r="S20" i="88"/>
  <c r="R20" i="88"/>
  <c r="Q20" i="88"/>
  <c r="P20" i="88"/>
  <c r="O20" i="88"/>
  <c r="N20" i="88"/>
  <c r="M20" i="88"/>
  <c r="L20" i="88"/>
  <c r="K20" i="88"/>
  <c r="J20" i="88"/>
  <c r="I20" i="88"/>
  <c r="H20" i="88"/>
  <c r="R52" i="44"/>
  <c r="Q52" i="44"/>
  <c r="P52" i="44"/>
  <c r="O52" i="44"/>
  <c r="M52" i="44"/>
  <c r="L52" i="44"/>
  <c r="K52" i="44"/>
  <c r="J52" i="44"/>
  <c r="I52" i="44"/>
  <c r="H52" i="44"/>
  <c r="G52" i="44"/>
  <c r="R31" i="44"/>
  <c r="Q31" i="44"/>
  <c r="P31" i="44"/>
  <c r="O31" i="44"/>
  <c r="M31" i="44"/>
  <c r="L31" i="44"/>
  <c r="K31" i="44"/>
  <c r="J31" i="44"/>
  <c r="I31" i="44"/>
  <c r="H31" i="44"/>
  <c r="G31" i="44"/>
  <c r="M68" i="44"/>
  <c r="L68" i="44"/>
  <c r="K68" i="44"/>
  <c r="J68" i="44"/>
  <c r="I68" i="44"/>
  <c r="H68" i="44"/>
  <c r="R8" i="44"/>
  <c r="Q8" i="44"/>
  <c r="P8" i="44"/>
  <c r="O8" i="44"/>
  <c r="M8" i="44"/>
  <c r="L8" i="44"/>
  <c r="K8" i="44"/>
  <c r="J8" i="44"/>
  <c r="I8" i="44"/>
  <c r="H8" i="44"/>
  <c r="S8" i="88"/>
  <c r="R8" i="88"/>
  <c r="Q8" i="88"/>
  <c r="P8" i="88"/>
  <c r="O8" i="88"/>
  <c r="N8" i="88"/>
  <c r="M8" i="88"/>
  <c r="L8" i="88"/>
  <c r="K8" i="88"/>
  <c r="J8" i="88"/>
  <c r="I8" i="88"/>
  <c r="M29" i="99"/>
  <c r="L29" i="99"/>
  <c r="K29" i="99"/>
  <c r="J29" i="99"/>
  <c r="I29" i="99"/>
  <c r="H29" i="99"/>
  <c r="M10" i="99"/>
  <c r="L10" i="99"/>
  <c r="K10" i="99"/>
  <c r="J10" i="99"/>
  <c r="I10" i="99"/>
  <c r="H10" i="99"/>
  <c r="M9" i="91"/>
  <c r="L9" i="91"/>
  <c r="K9" i="91"/>
  <c r="J9" i="91"/>
  <c r="I9" i="91"/>
  <c r="H9" i="91"/>
  <c r="N3" i="56"/>
  <c r="N2" i="56"/>
  <c r="J11" i="56"/>
  <c r="J12" i="56"/>
  <c r="J13" i="56"/>
  <c r="J14" i="56"/>
  <c r="J15" i="56"/>
  <c r="J16" i="56"/>
  <c r="J17" i="56"/>
  <c r="J18" i="56"/>
  <c r="J19" i="56"/>
  <c r="J20" i="56"/>
  <c r="J21" i="56"/>
  <c r="J22" i="56"/>
  <c r="J23" i="56"/>
  <c r="J24" i="56"/>
  <c r="J25" i="56"/>
  <c r="J26" i="56"/>
  <c r="J27" i="56"/>
  <c r="J28" i="56"/>
  <c r="J10" i="56"/>
  <c r="G8" i="44"/>
  <c r="G9" i="91"/>
  <c r="K3" i="91"/>
  <c r="G29" i="99"/>
  <c r="G10" i="99"/>
  <c r="H8" i="88"/>
  <c r="M22" i="99"/>
  <c r="H40" i="99"/>
  <c r="H42" i="99" s="1"/>
  <c r="M32" i="99"/>
  <c r="M34" i="99" s="1"/>
  <c r="L32" i="99"/>
  <c r="L34" i="99" s="1"/>
  <c r="K32" i="99"/>
  <c r="K34" i="99" s="1"/>
  <c r="J32" i="99"/>
  <c r="J34" i="99" s="1"/>
  <c r="I32" i="99"/>
  <c r="I34" i="99" s="1"/>
  <c r="H32" i="99"/>
  <c r="H34" i="99" s="1"/>
  <c r="H44" i="99" s="1"/>
  <c r="L22" i="99"/>
  <c r="K22" i="99"/>
  <c r="J22" i="99"/>
  <c r="I22" i="99"/>
  <c r="H22" i="99"/>
  <c r="I48" i="88"/>
  <c r="I47" i="88"/>
  <c r="I45" i="88"/>
  <c r="I44" i="88"/>
  <c r="I43" i="88"/>
  <c r="I42" i="88"/>
  <c r="H194" i="44"/>
  <c r="H184" i="44"/>
  <c r="H168" i="44"/>
  <c r="H170" i="44" s="1"/>
  <c r="H148" i="44"/>
  <c r="H39" i="44" s="1"/>
  <c r="H133" i="44"/>
  <c r="H38" i="44" s="1"/>
  <c r="H59" i="44" s="1"/>
  <c r="H118" i="44"/>
  <c r="H36" i="44" s="1"/>
  <c r="H57" i="44" s="1"/>
  <c r="H103" i="44"/>
  <c r="H35" i="44" s="1"/>
  <c r="H56" i="44" s="1"/>
  <c r="H89" i="44"/>
  <c r="H91" i="44" s="1"/>
  <c r="I78" i="44"/>
  <c r="I33" i="44" s="1"/>
  <c r="I54" i="44" s="1"/>
  <c r="J78" i="44"/>
  <c r="J80" i="44" s="1"/>
  <c r="K78" i="44"/>
  <c r="K33" i="44" s="1"/>
  <c r="L78" i="44"/>
  <c r="L80" i="44" s="1"/>
  <c r="M78" i="44"/>
  <c r="M33" i="44" s="1"/>
  <c r="M54" i="44" s="1"/>
  <c r="H78" i="44"/>
  <c r="H33" i="44" s="1"/>
  <c r="H54" i="44" s="1"/>
  <c r="R18" i="44"/>
  <c r="Q18" i="44"/>
  <c r="Q19" i="44" s="1"/>
  <c r="Q21" i="44" s="1"/>
  <c r="P18" i="44"/>
  <c r="P19" i="44" s="1"/>
  <c r="O18" i="44"/>
  <c r="O19" i="44" s="1"/>
  <c r="M18" i="44"/>
  <c r="M19" i="44" s="1"/>
  <c r="M21" i="44" s="1"/>
  <c r="M27" i="44" s="1"/>
  <c r="L18" i="44"/>
  <c r="L19" i="44" s="1"/>
  <c r="L21" i="44" s="1"/>
  <c r="L27" i="44" s="1"/>
  <c r="K18" i="44"/>
  <c r="K19" i="44" s="1"/>
  <c r="K21" i="44" s="1"/>
  <c r="K27" i="44" s="1"/>
  <c r="J18" i="44"/>
  <c r="J19" i="44" s="1"/>
  <c r="J21" i="44" s="1"/>
  <c r="J27" i="44" s="1"/>
  <c r="I18" i="44"/>
  <c r="I19" i="44" s="1"/>
  <c r="I21" i="44" s="1"/>
  <c r="I27" i="44" s="1"/>
  <c r="H18" i="44"/>
  <c r="H19" i="44" s="1"/>
  <c r="H21" i="44" s="1"/>
  <c r="H27" i="44" s="1"/>
  <c r="K3" i="75"/>
  <c r="K3" i="99"/>
  <c r="Q2" i="88"/>
  <c r="K2" i="75"/>
  <c r="K2" i="99"/>
  <c r="K2" i="91"/>
  <c r="Q3" i="88"/>
  <c r="M40" i="99"/>
  <c r="L40" i="99"/>
  <c r="K40" i="99"/>
  <c r="J40" i="99"/>
  <c r="I40" i="99"/>
  <c r="I42" i="99" s="1"/>
  <c r="S48" i="88"/>
  <c r="R48" i="88"/>
  <c r="Q48" i="88"/>
  <c r="P48" i="88"/>
  <c r="O48" i="88"/>
  <c r="N48" i="88"/>
  <c r="M48" i="88"/>
  <c r="L48" i="88"/>
  <c r="K48" i="88"/>
  <c r="J48" i="88"/>
  <c r="S47" i="88"/>
  <c r="R47" i="88"/>
  <c r="Q47" i="88"/>
  <c r="P47" i="88"/>
  <c r="O47" i="88"/>
  <c r="N47" i="88"/>
  <c r="M47" i="88"/>
  <c r="L47" i="88"/>
  <c r="K47" i="88"/>
  <c r="J47" i="88"/>
  <c r="S45" i="88"/>
  <c r="R45" i="88"/>
  <c r="Q45" i="88"/>
  <c r="P45" i="88"/>
  <c r="O45" i="88"/>
  <c r="N45" i="88"/>
  <c r="M45" i="88"/>
  <c r="L45" i="88"/>
  <c r="K45" i="88"/>
  <c r="J45" i="88"/>
  <c r="S44" i="88"/>
  <c r="R44" i="88"/>
  <c r="Q44" i="88"/>
  <c r="P44" i="88"/>
  <c r="O44" i="88"/>
  <c r="N44" i="88"/>
  <c r="M44" i="88"/>
  <c r="L44" i="88"/>
  <c r="K44" i="88"/>
  <c r="J44" i="88"/>
  <c r="S43" i="88"/>
  <c r="R43" i="88"/>
  <c r="Q43" i="88"/>
  <c r="P43" i="88"/>
  <c r="O43" i="88"/>
  <c r="N43" i="88"/>
  <c r="M43" i="88"/>
  <c r="L43" i="88"/>
  <c r="K43" i="88"/>
  <c r="J43" i="88"/>
  <c r="S42" i="88"/>
  <c r="R42" i="88"/>
  <c r="Q42" i="88"/>
  <c r="P42" i="88"/>
  <c r="O42" i="88"/>
  <c r="N42" i="88"/>
  <c r="M42" i="88"/>
  <c r="L42" i="88"/>
  <c r="K42" i="88"/>
  <c r="J42" i="88"/>
  <c r="I118" i="44"/>
  <c r="I120" i="44" s="1"/>
  <c r="J118" i="44"/>
  <c r="J120" i="44" s="1"/>
  <c r="K118" i="44"/>
  <c r="K120" i="44" s="1"/>
  <c r="L118" i="44"/>
  <c r="L120" i="44" s="1"/>
  <c r="M118" i="44"/>
  <c r="M36" i="44" s="1"/>
  <c r="M57" i="44" s="1"/>
  <c r="M194" i="44"/>
  <c r="L194" i="44"/>
  <c r="K194" i="44"/>
  <c r="J194" i="44"/>
  <c r="I194" i="44"/>
  <c r="M168" i="44"/>
  <c r="M170" i="44" s="1"/>
  <c r="L168" i="44"/>
  <c r="L170" i="44" s="1"/>
  <c r="K168" i="44"/>
  <c r="K170" i="44" s="1"/>
  <c r="J168" i="44"/>
  <c r="J170" i="44" s="1"/>
  <c r="I168" i="44"/>
  <c r="I170" i="44" s="1"/>
  <c r="M148" i="44"/>
  <c r="M39" i="44" s="1"/>
  <c r="L148" i="44"/>
  <c r="L39" i="44" s="1"/>
  <c r="K148" i="44"/>
  <c r="K39" i="44" s="1"/>
  <c r="J148" i="44"/>
  <c r="J150" i="44" s="1"/>
  <c r="I148" i="44"/>
  <c r="I39" i="44" s="1"/>
  <c r="I60" i="44" s="1"/>
  <c r="M133" i="44"/>
  <c r="M38" i="44" s="1"/>
  <c r="M59" i="44" s="1"/>
  <c r="L133" i="44"/>
  <c r="L135" i="44" s="1"/>
  <c r="K133" i="44"/>
  <c r="K38" i="44" s="1"/>
  <c r="K59" i="44" s="1"/>
  <c r="J133" i="44"/>
  <c r="J38" i="44" s="1"/>
  <c r="I133" i="44"/>
  <c r="I38" i="44" s="1"/>
  <c r="M184" i="44"/>
  <c r="L184" i="44"/>
  <c r="K184" i="44"/>
  <c r="J184" i="44"/>
  <c r="I184" i="44"/>
  <c r="O41" i="44"/>
  <c r="O42" i="44" s="1"/>
  <c r="O44" i="44" s="1"/>
  <c r="P41" i="44"/>
  <c r="P42" i="44" s="1"/>
  <c r="P44" i="44" s="1"/>
  <c r="Q41" i="44"/>
  <c r="Q42" i="44" s="1"/>
  <c r="R41" i="44"/>
  <c r="R42" i="44" s="1"/>
  <c r="R64" i="44"/>
  <c r="Q64" i="44"/>
  <c r="P64" i="44"/>
  <c r="O64" i="44"/>
  <c r="R61" i="44"/>
  <c r="Q61" i="44"/>
  <c r="P61" i="44"/>
  <c r="O61" i="44"/>
  <c r="R60" i="44"/>
  <c r="Q60" i="44"/>
  <c r="P60" i="44"/>
  <c r="O60" i="44"/>
  <c r="R59" i="44"/>
  <c r="Q59" i="44"/>
  <c r="P59" i="44"/>
  <c r="O59" i="44"/>
  <c r="R57" i="44"/>
  <c r="Q57" i="44"/>
  <c r="P57" i="44"/>
  <c r="O57" i="44"/>
  <c r="R56" i="44"/>
  <c r="Q56" i="44"/>
  <c r="P56" i="44"/>
  <c r="O56" i="44"/>
  <c r="R55" i="44"/>
  <c r="Q55" i="44"/>
  <c r="P55" i="44"/>
  <c r="O55" i="44"/>
  <c r="O54" i="44"/>
  <c r="P54" i="44"/>
  <c r="Q54" i="44"/>
  <c r="R54" i="44"/>
  <c r="M103" i="44"/>
  <c r="M35" i="44" s="1"/>
  <c r="M56" i="44" s="1"/>
  <c r="L103" i="44"/>
  <c r="L35" i="44" s="1"/>
  <c r="L56" i="44" s="1"/>
  <c r="K103" i="44"/>
  <c r="K35" i="44" s="1"/>
  <c r="K56" i="44" s="1"/>
  <c r="J103" i="44"/>
  <c r="J35" i="44" s="1"/>
  <c r="I103" i="44"/>
  <c r="I105" i="44" s="1"/>
  <c r="M89" i="44"/>
  <c r="M91" i="44" s="1"/>
  <c r="L89" i="44"/>
  <c r="L34" i="44" s="1"/>
  <c r="K89" i="44"/>
  <c r="K34" i="44" s="1"/>
  <c r="K55" i="44" s="1"/>
  <c r="J89" i="44"/>
  <c r="J91" i="44" s="1"/>
  <c r="I89" i="44"/>
  <c r="I34" i="44" s="1"/>
  <c r="I55" i="44" s="1"/>
  <c r="I80" i="44"/>
  <c r="H150" i="44"/>
  <c r="K44" i="99" l="1"/>
  <c r="I44" i="99"/>
  <c r="M44" i="99"/>
  <c r="J44" i="99"/>
  <c r="L44" i="99"/>
  <c r="K49" i="88"/>
  <c r="R46" i="88"/>
  <c r="J46" i="88"/>
  <c r="M80" i="44"/>
  <c r="N62" i="44"/>
  <c r="H105" i="44"/>
  <c r="J30" i="88"/>
  <c r="S46" i="88"/>
  <c r="M42" i="99"/>
  <c r="M45" i="99" s="1"/>
  <c r="I45" i="99"/>
  <c r="M135" i="44"/>
  <c r="L33" i="44"/>
  <c r="L54" i="44" s="1"/>
  <c r="H34" i="44"/>
  <c r="H55" i="44" s="1"/>
  <c r="Q18" i="88"/>
  <c r="M18" i="88"/>
  <c r="K105" i="44"/>
  <c r="O18" i="88"/>
  <c r="I49" i="88"/>
  <c r="M30" i="88"/>
  <c r="L196" i="44"/>
  <c r="L43" i="44" s="1"/>
  <c r="L64" i="44" s="1"/>
  <c r="K135" i="44"/>
  <c r="R18" i="88"/>
  <c r="J18" i="88"/>
  <c r="M105" i="44"/>
  <c r="P49" i="88"/>
  <c r="N49" i="88"/>
  <c r="L91" i="44"/>
  <c r="L150" i="44"/>
  <c r="J40" i="44"/>
  <c r="J61" i="44" s="1"/>
  <c r="P18" i="88"/>
  <c r="L18" i="88"/>
  <c r="I91" i="44"/>
  <c r="L40" i="44"/>
  <c r="L61" i="44" s="1"/>
  <c r="K91" i="44"/>
  <c r="L36" i="44"/>
  <c r="L57" i="44" s="1"/>
  <c r="N46" i="88"/>
  <c r="K40" i="44"/>
  <c r="K61" i="44" s="1"/>
  <c r="H80" i="44"/>
  <c r="K36" i="44"/>
  <c r="K57" i="44" s="1"/>
  <c r="H40" i="44"/>
  <c r="H61" i="44" s="1"/>
  <c r="J196" i="44"/>
  <c r="J43" i="44" s="1"/>
  <c r="J64" i="44" s="1"/>
  <c r="L38" i="44"/>
  <c r="L59" i="44" s="1"/>
  <c r="H120" i="44"/>
  <c r="R62" i="44"/>
  <c r="M40" i="44"/>
  <c r="M61" i="44" s="1"/>
  <c r="J135" i="44"/>
  <c r="I40" i="44"/>
  <c r="I61" i="44" s="1"/>
  <c r="H135" i="44"/>
  <c r="J34" i="44"/>
  <c r="J55" i="44" s="1"/>
  <c r="J33" i="44"/>
  <c r="J54" i="44" s="1"/>
  <c r="I196" i="44"/>
  <c r="I43" i="44" s="1"/>
  <c r="I64" i="44" s="1"/>
  <c r="M196" i="44"/>
  <c r="M43" i="44" s="1"/>
  <c r="M64" i="44" s="1"/>
  <c r="H196" i="44"/>
  <c r="H43" i="44" s="1"/>
  <c r="H64" i="44" s="1"/>
  <c r="R49" i="88"/>
  <c r="R50" i="88" s="1"/>
  <c r="N30" i="88"/>
  <c r="R30" i="88"/>
  <c r="L46" i="88"/>
  <c r="P46" i="88"/>
  <c r="I18" i="88"/>
  <c r="N18" i="88"/>
  <c r="S18" i="88"/>
  <c r="M46" i="88"/>
  <c r="Q49" i="88"/>
  <c r="J49" i="88"/>
  <c r="J50" i="88" s="1"/>
  <c r="K30" i="88"/>
  <c r="K42" i="99"/>
  <c r="K45" i="99" s="1"/>
  <c r="Q62" i="44"/>
  <c r="R19" i="44"/>
  <c r="R21" i="44" s="1"/>
  <c r="R27" i="44" s="1"/>
  <c r="O63" i="44"/>
  <c r="O21" i="44"/>
  <c r="O27" i="44" s="1"/>
  <c r="N21" i="44"/>
  <c r="N65" i="44" s="1"/>
  <c r="N63" i="44"/>
  <c r="K60" i="44"/>
  <c r="I150" i="44"/>
  <c r="M150" i="44"/>
  <c r="P62" i="44"/>
  <c r="J36" i="44"/>
  <c r="J57" i="44" s="1"/>
  <c r="L42" i="99"/>
  <c r="L45" i="99" s="1"/>
  <c r="I36" i="44"/>
  <c r="I57" i="44" s="1"/>
  <c r="K196" i="44"/>
  <c r="K43" i="44" s="1"/>
  <c r="K64" i="44" s="1"/>
  <c r="J39" i="44"/>
  <c r="J60" i="44" s="1"/>
  <c r="M120" i="44"/>
  <c r="K46" i="88"/>
  <c r="K50" i="88" s="1"/>
  <c r="S49" i="88"/>
  <c r="Q46" i="88"/>
  <c r="K150" i="44"/>
  <c r="I135" i="44"/>
  <c r="M49" i="88"/>
  <c r="H45" i="99"/>
  <c r="I35" i="44"/>
  <c r="I56" i="44" s="1"/>
  <c r="O62" i="44"/>
  <c r="L105" i="44"/>
  <c r="K18" i="88"/>
  <c r="J42" i="99"/>
  <c r="J45" i="99" s="1"/>
  <c r="K80" i="44"/>
  <c r="O49" i="88"/>
  <c r="I46" i="88"/>
  <c r="I50" i="88" s="1"/>
  <c r="O46" i="88"/>
  <c r="S30" i="88"/>
  <c r="L30" i="88"/>
  <c r="P30" i="88"/>
  <c r="P21" i="44"/>
  <c r="P63" i="44"/>
  <c r="J56" i="44"/>
  <c r="R44" i="44"/>
  <c r="M60" i="44"/>
  <c r="Q27" i="44"/>
  <c r="Q44" i="44"/>
  <c r="Q65" i="44" s="1"/>
  <c r="Q63" i="44"/>
  <c r="I41" i="44"/>
  <c r="I59" i="44"/>
  <c r="K54" i="44"/>
  <c r="H60" i="44"/>
  <c r="L55" i="44"/>
  <c r="J59" i="44"/>
  <c r="L60" i="44"/>
  <c r="J105" i="44"/>
  <c r="M34" i="44"/>
  <c r="I30" i="88"/>
  <c r="O30" i="88"/>
  <c r="Q30" i="88"/>
  <c r="L49" i="88"/>
  <c r="S50" i="88" l="1"/>
  <c r="P50" i="88"/>
  <c r="Q50" i="88"/>
  <c r="N50" i="88"/>
  <c r="L50" i="88"/>
  <c r="M50" i="88"/>
  <c r="R65" i="44"/>
  <c r="K41" i="44"/>
  <c r="K62" i="44" s="1"/>
  <c r="L41" i="44"/>
  <c r="L62" i="44" s="1"/>
  <c r="H41" i="44"/>
  <c r="H62" i="44" s="1"/>
  <c r="O50" i="88"/>
  <c r="J41" i="44"/>
  <c r="J62" i="44" s="1"/>
  <c r="M41" i="44"/>
  <c r="M62" i="44" s="1"/>
  <c r="R63" i="44"/>
  <c r="O65" i="44"/>
  <c r="N27" i="44"/>
  <c r="M55" i="44"/>
  <c r="P65" i="44"/>
  <c r="P27" i="44"/>
  <c r="I42" i="44"/>
  <c r="I62" i="44"/>
  <c r="K42" i="44" l="1"/>
  <c r="K63" i="44" s="1"/>
  <c r="J42" i="44"/>
  <c r="H42" i="44"/>
  <c r="H44" i="44" s="1"/>
  <c r="H65" i="44" s="1"/>
  <c r="M42" i="44"/>
  <c r="M63" i="44" s="1"/>
  <c r="L42" i="44"/>
  <c r="L63" i="44" s="1"/>
  <c r="I63" i="44"/>
  <c r="I44" i="44"/>
  <c r="I65" i="44" s="1"/>
  <c r="K44" i="44" l="1"/>
  <c r="K65" i="44" s="1"/>
  <c r="L44" i="44"/>
  <c r="L65" i="44" s="1"/>
  <c r="H63" i="44"/>
  <c r="J63" i="44"/>
  <c r="J44" i="44"/>
  <c r="J65" i="44" s="1"/>
  <c r="M44" i="44"/>
  <c r="M65" i="44" s="1"/>
</calcChain>
</file>

<file path=xl/sharedStrings.xml><?xml version="1.0" encoding="utf-8"?>
<sst xmlns="http://schemas.openxmlformats.org/spreadsheetml/2006/main" count="1411" uniqueCount="710">
  <si>
    <t>for</t>
  </si>
  <si>
    <t>Schedule</t>
  </si>
  <si>
    <t>Asset category</t>
  </si>
  <si>
    <t>Table of Contents</t>
  </si>
  <si>
    <t>less</t>
  </si>
  <si>
    <t>plus</t>
  </si>
  <si>
    <t xml:space="preserve"> </t>
  </si>
  <si>
    <t>Company Name</t>
  </si>
  <si>
    <t>Disclosure Date</t>
  </si>
  <si>
    <t>EDB Information Disclosure Requirements</t>
  </si>
  <si>
    <t>Class B (planned interruptions on the network)</t>
  </si>
  <si>
    <t>Class C (unplanned interruptions on the network)</t>
  </si>
  <si>
    <t>SAIDI</t>
  </si>
  <si>
    <t>Voltage regulators</t>
  </si>
  <si>
    <t>Voltage</t>
  </si>
  <si>
    <t>Asset class</t>
  </si>
  <si>
    <t>All</t>
  </si>
  <si>
    <t>Concrete poles / steel structure</t>
  </si>
  <si>
    <t>No.</t>
  </si>
  <si>
    <t>Wood poles</t>
  </si>
  <si>
    <t>Other pole types</t>
  </si>
  <si>
    <t>Capacitors including controls</t>
  </si>
  <si>
    <t>HV</t>
  </si>
  <si>
    <t>Subtransmission OH up to 66kV conductor</t>
  </si>
  <si>
    <t>km</t>
  </si>
  <si>
    <t>Subtransmission OH 110kV+ conductor</t>
  </si>
  <si>
    <t>Subtransmission UG up to 66kV (XLPE)</t>
  </si>
  <si>
    <t>Subtransmission UG up to 66kV (Oil pressurised)</t>
  </si>
  <si>
    <t>Subtransmission UG up to 66kV (Gas pressurised)</t>
  </si>
  <si>
    <t>Subtransmission UG up to 66kV (PILC)</t>
  </si>
  <si>
    <t>Subtransmission UG 110kV+ (XLPE)</t>
  </si>
  <si>
    <t>Subtransmission UG 110kV+ (Oil pressurised)</t>
  </si>
  <si>
    <t>Subtransmission UG 110kV+ (Gas Pressurised)</t>
  </si>
  <si>
    <t>Subtransmission UG 110kV+ (PILC)</t>
  </si>
  <si>
    <t>Subtransmission submarine cable</t>
  </si>
  <si>
    <t>Zone substations up to 66kV</t>
  </si>
  <si>
    <t>Zone substations 110kV+</t>
  </si>
  <si>
    <t>33kV RMU</t>
  </si>
  <si>
    <t>Distribution OH Open Wire Conductor</t>
  </si>
  <si>
    <t>Distribution OH Aerial Cable Conductor</t>
  </si>
  <si>
    <t>Distribution UG XLPE or PVC</t>
  </si>
  <si>
    <t>Distribution UG PILC</t>
  </si>
  <si>
    <t>Distribution Submarine Cable</t>
  </si>
  <si>
    <t>3.3/6.6/11/22kV RMU</t>
  </si>
  <si>
    <t>Pole Mounted Transformer</t>
  </si>
  <si>
    <t>Ground Mounted Transformer</t>
  </si>
  <si>
    <t>Ground Mounted Substation Housing</t>
  </si>
  <si>
    <t>LV</t>
  </si>
  <si>
    <t>Connections</t>
  </si>
  <si>
    <t>Protection</t>
  </si>
  <si>
    <t>Protection relays (electromechanical, solid state and numeric)</t>
  </si>
  <si>
    <t>SCADA and communications</t>
  </si>
  <si>
    <t>Civils</t>
  </si>
  <si>
    <t>Cable Tunnels</t>
  </si>
  <si>
    <t>Centralised plant</t>
  </si>
  <si>
    <t>Relays</t>
  </si>
  <si>
    <t>Quality of supply</t>
  </si>
  <si>
    <t>Zone substations</t>
  </si>
  <si>
    <t>Routine expenditure</t>
  </si>
  <si>
    <t>Atypical expenditure</t>
  </si>
  <si>
    <t>Business support</t>
  </si>
  <si>
    <t>Vegetation management</t>
  </si>
  <si>
    <t>Service interruptions and emergencies</t>
  </si>
  <si>
    <t>¹  Extend forecast capacity table as necessary to disclose all capacity by each zone substation</t>
  </si>
  <si>
    <t>Grade 1</t>
  </si>
  <si>
    <t>Grade 2</t>
  </si>
  <si>
    <t>Grade 3</t>
  </si>
  <si>
    <t>Grade unknown</t>
  </si>
  <si>
    <t>Connections total</t>
  </si>
  <si>
    <t>Data accuracy (1–4)</t>
  </si>
  <si>
    <t>Network / Sub-network Name</t>
  </si>
  <si>
    <t>Distribution switchgear</t>
  </si>
  <si>
    <t>Units</t>
  </si>
  <si>
    <t>GXP demand</t>
  </si>
  <si>
    <t>Net transfers to (from) other EDBs at HV and above</t>
  </si>
  <si>
    <t>Electricity supplied from GXPs</t>
  </si>
  <si>
    <t>Electricity exports to GXPs</t>
  </si>
  <si>
    <t>Net electricity supplied to (from) other EDBs</t>
  </si>
  <si>
    <t>Load factor</t>
  </si>
  <si>
    <t>System growth</t>
  </si>
  <si>
    <t>Asset replacement and renewal</t>
  </si>
  <si>
    <t>Asset relocations</t>
  </si>
  <si>
    <t>Legislative and regulatory</t>
  </si>
  <si>
    <t>Operational expenditure</t>
  </si>
  <si>
    <t>Routine and corrective maintenance and inspection</t>
  </si>
  <si>
    <t>Function</t>
  </si>
  <si>
    <t>Question</t>
  </si>
  <si>
    <t>Maturity Level 0</t>
  </si>
  <si>
    <t>Maturity Level 1</t>
  </si>
  <si>
    <t>Maturity Level 2</t>
  </si>
  <si>
    <t>Maturity Level 3</t>
  </si>
  <si>
    <t>Maturity Level 4</t>
  </si>
  <si>
    <t>Why</t>
  </si>
  <si>
    <t>Who</t>
  </si>
  <si>
    <t>User Guidance</t>
  </si>
  <si>
    <t>Score</t>
  </si>
  <si>
    <t>Asset management policy</t>
  </si>
  <si>
    <t>To what extent has an asset management policy been documented, authorised and communicated?</t>
  </si>
  <si>
    <t>The asset management policy is authorised by top management, is widely and effectively communicated to all relevant employees and stakeholders, and used to make these persons aware of their asset related obligations.</t>
  </si>
  <si>
    <t>Top management.  The management team that has overall responsibility for asset management.</t>
  </si>
  <si>
    <t xml:space="preserve">Asset management plan(s) </t>
  </si>
  <si>
    <t>The asset management strategy need to be translated into practical plan(s) so that all parties know how the objectives will be achieved.  The development of plan(s) will need to identify the specific tasks and activities required to optimize costs, risks and performance of the assets and/or asset system(s), when they are to be carried out and the resources required.</t>
  </si>
  <si>
    <t>The management team with overall responsibility for the asset management system.  Operations, maintenance and engineering managers.</t>
  </si>
  <si>
    <t>How are designated responsibilities for delivery of asset plan actions documented?</t>
  </si>
  <si>
    <t>The organisation has not documented responsibilities for delivery of asset plan actions.</t>
  </si>
  <si>
    <t>Asset management plan(s) inconsistently document responsibilities for delivery of plan actions and activities and/or responsibilities and authorities for implementation inadequate and/or delegation level inadequate to ensure effective delivery and/or contain misalignments with organisational accountability.</t>
  </si>
  <si>
    <t>Asset management plan(s) consistently document responsibilities for the delivery of actions but responsibility/authority levels are inappropriate/ inadequate, and/or there are misalignments within the organisation.</t>
  </si>
  <si>
    <t>Asset management plan(s) consistently document responsibilities for the delivery actions and there is adequate detail to enable delivery of actions.  Designated responsibility and authority for achievement of asset plan actions is appropriate.</t>
  </si>
  <si>
    <t>The implementation of asset management plan(s) relies on (1) actions being clearly identified, (2) an owner allocated and (3) that owner having sufficient delegated responsibility and authority to carry out the work required.  It also requires alignment of actions across the organisation.  This question explores how well the plan(s) set out responsibility for delivery of asset plan actions.</t>
  </si>
  <si>
    <t>The management team with overall responsibility for the asset management system.  Operations, maintenance and engineering managers.  If appropriate, the performance management team.</t>
  </si>
  <si>
    <t>The organisation's asset management plan(s).  Documentation defining roles and responsibilities of individuals and organisational departments.</t>
  </si>
  <si>
    <t>What has the organisation done to ensure that appropriate arrangements are made available for the efficient and cost effective implementation of the plan(s)?
(Note this is about resources and enabling support)</t>
  </si>
  <si>
    <t>The organisation has not considered the arrangements needed for the effective implementation of plan(s).</t>
  </si>
  <si>
    <t>The organisation recognises the need to ensure appropriate arrangements are in place for implementation of asset management plan(s) and is in the process of determining an appropriate approach for achieving this.</t>
  </si>
  <si>
    <t>The organisation has arrangements in place for the implementation of asset management plan(s) but the arrangements are not yet adequately efficient and/or effective.  The organisation is working to resolve existing weaknesses.</t>
  </si>
  <si>
    <t>The organisation's arrangements fully cover all the requirements for the efficient and cost effective implementation of asset management plan(s) and realistically address the resources and timescales required, and any changes needed to functional policies, standards, processes and the asset management information system.</t>
  </si>
  <si>
    <t>It is essential that the plan(s) are realistic and can be implemented, which requires appropriate resources to be available and enabling mechanisms in place.  This question explores how well this is achieved.  The plan(s) not only need to consider the resources directly required and timescales, but also the enabling activities, including for example, training requirements, supply chain capability and procurement timescales.</t>
  </si>
  <si>
    <t>The management team with overall responsibility for the asset management system.  Operations, maintenance and engineering managers.  If appropriate, the performance management team.  If appropriate, the performance management team.  Where appropriate the procurement team and service providers working on the organisation's asset-related activities.</t>
  </si>
  <si>
    <t>The organisation's asset management plan(s).  Documented processes and procedures for the delivery of the asset management plan.</t>
  </si>
  <si>
    <t>Top management has appointed an appropriate people to ensure the assets deliver the requirements of the asset management strategy, objectives and plan(s) but their areas of responsibility are not fully defined and/or they have insufficient delegated authority to fully execute their responsibilities.</t>
  </si>
  <si>
    <t>Top management.  People with management responsibility for the delivery of asset management policy, strategy, objectives and plan(s).  People working on asset-related activities.</t>
  </si>
  <si>
    <t>Structure, authority and responsibilities</t>
  </si>
  <si>
    <t>What evidence can the organisation's top management provide to demonstrate that sufficient resources are available for asset management?</t>
  </si>
  <si>
    <t>The organisation's top management has not considered the resources required to deliver asset management.</t>
  </si>
  <si>
    <t>The organisations top management understands the need for sufficient resources but there are no effective mechanisms in place to ensure this is the case.</t>
  </si>
  <si>
    <t>A process exists for determining what resources are required for its asset management activities and in most cases these are available but in some instances resources remain insufficient.</t>
  </si>
  <si>
    <t>An effective process exists for determining the resources needed for asset management and sufficient resources are available.  It can be demonstrated that resources are matched to asset management requirements.</t>
  </si>
  <si>
    <t>Optimal asset management requires top management to ensure sufficient resources are available.  In this context the term 'resources' includes manpower, materials, funding and service provider support.</t>
  </si>
  <si>
    <t>Top management.  The management team that has overall responsibility for asset management.  Risk management team.  The organisation's managers involved in day-to-day supervision of asset-related activities, such as frontline managers, engineers, foremen and chargehands as appropriate.</t>
  </si>
  <si>
    <t>Evidence demonstrating that asset management plan(s) and/or the process(es) for asset management plan implementation consider the provision of adequate resources in both the short and long term.  Resources include funding, materials, equipment, services provided by third parties and personnel (internal and service providers) with appropriate skills competencies and knowledge.</t>
  </si>
  <si>
    <t>To what degree does the organisation's top management communicate the importance of meeting its asset management requirements?</t>
  </si>
  <si>
    <t>The organisation's top management has not considered the need to communicate the importance of meeting asset management requirements.</t>
  </si>
  <si>
    <t>The organisations top management understands the need to communicate the importance of meeting its asset management requirements but does not do so.</t>
  </si>
  <si>
    <t>Top management communicates the importance of meeting its asset management requirements but only to parts of the organisation.</t>
  </si>
  <si>
    <t>Top management communicates the importance of meeting its asset management requirements to all relevant parts of the organisation.</t>
  </si>
  <si>
    <t>Top management.  The management team that has overall responsibility for asset management.  People involved in the delivery of the asset management requirements.</t>
  </si>
  <si>
    <t>Evidence of such activities as road shows, written bulletins, workshops, team talks and management walk-abouts would assist an organisation to demonstrate it is meeting this requirement of PAS 55.</t>
  </si>
  <si>
    <t>Training, awareness and competence</t>
  </si>
  <si>
    <t>How does the organisation develop plan(s) for the human resources required to undertake asset management activities - including the development and delivery of asset management strategy, process(es), objectives and plan(s)?</t>
  </si>
  <si>
    <t>The organisation has not recognised the need for assessing human resources requirements to develop and implement its asset management system.</t>
  </si>
  <si>
    <t>The organisation has recognised the need to assess its human resources requirements and to develop a plan(s).  There is limited recognition of the need to align these with the development and implementation of its asset management system.</t>
  </si>
  <si>
    <t>The organisation has developed a strategic approach to aligning competencies and human resources to the asset management system including the asset management plan but the work is incomplete or has not been consistently implemented.</t>
  </si>
  <si>
    <t>The organisation can demonstrate that plan(s) are in place and effective in matching competencies and capabilities to the asset management system including the plan for both internal and contracted activities.  Plans are reviewed integral to asset management system process(es).</t>
  </si>
  <si>
    <t>There is a need for an organisation to demonstrate that it has considered what resources are required to develop and implement its asset management system.  There is also a need for the organisation to demonstrate that it has assessed what development plan(s) are required to provide its human resources with the skills and competencies to develop and implement its asset management systems.  The timescales over which the plan(s) are relevant should be commensurate with the planning horizons within the asset management strategy considers e.g. if the asset management strategy considers 5, 10 and 15 year time scales then the human resources development plan(s) should align with these.  Resources include both 'in house' and external resources who undertake asset management activities.</t>
  </si>
  <si>
    <t>Senior management responsible for agreement of plan(s).  Managers responsible for developing asset management strategy and plan(s).  Managers with responsibility for development and recruitment of staff (including HR functions).  Staff responsible for training.  Procurement officers.  Contracted service providers.</t>
  </si>
  <si>
    <t>Evidence of analysis of future work load plan(s) in terms of human resources.  Document(s) containing analysis of the organisation's own direct resources and contractors resource capability over suitable timescales.  Evidence, such as minutes of meetings, that suitable management forums are monitoring human resource development plan(s).  Training plan(s), personal development plan(s), contract and service level agreements.</t>
  </si>
  <si>
    <t>How does the organisation identify competency requirements and then plan, provide and record the training necessary to achieve the competencies?</t>
  </si>
  <si>
    <t>The organisation does not have any means in place to identify competency requirements.</t>
  </si>
  <si>
    <t>The organisation has recognised the need to identify competency requirements and then plan, provide and record the training necessary to achieve the competencies.</t>
  </si>
  <si>
    <t>The organisation is the process of identifying competency requirements aligned to the asset management plan(s) and then plan, provide and record appropriate training.  It is incomplete or inconsistently applied.</t>
  </si>
  <si>
    <t>Evidence of an established and applied competency requirements assessment process and plan(s) in place to deliver the required training.  Evidence that the training programme is part of a wider, co-ordinated asset management activities training and competency programme.  Evidence that training activities are recorded and that records are readily available (for both direct and contracted service provider staff) e.g. via organisation wide information system or local records database.</t>
  </si>
  <si>
    <t>What has the organisation done to determine what its asset management information system(s) should contain in order to support its asset management system?</t>
  </si>
  <si>
    <t>The organisation has not considered what asset management information is required.</t>
  </si>
  <si>
    <t>The organisation is aware of the need to determine in a structured manner what its asset information system should contain in order to support its asset management system and is in the process of deciding how to do this.</t>
  </si>
  <si>
    <t>The organisation has developed a structured process to determine what  its asset information system should contain in order to support its asset management system and has commenced implementation of the process.</t>
  </si>
  <si>
    <t>The organisation has determined what its asset information system should contain in order to support its asset management system.  The requirements relate to the whole life cycle and cover information originating from both internal and external sources.</t>
  </si>
  <si>
    <t>Effective asset management requires appropriate information to be available.  Widely used AM standards therefore require the organisation to identify the asset management information it requires in order to support its asset management system.  Some of the information required may be held by suppliers.
The maintenance and development of asset management information systems is a poorly understood specialist activity that is akin to IT management but different from IT management.  This group of questions provides some indications as to whether the capability is available and applied.  Note: To be effective, an asset information management system requires the mobilisation of technology, people and process(es) that create, secure, make available and destroy the information required to support the asset management system.</t>
  </si>
  <si>
    <t>The organisation's strategic planning team.  The management team that has overall responsibility for asset management.  Information management team.  Operations, maintenance and engineering managers</t>
  </si>
  <si>
    <t>Details of the process the organisation has employed to determine what its asset information system should contain in order to support its asset management system.  Evidence that this has been effectively implemented.</t>
  </si>
  <si>
    <t>How has the organisation's ensured its asset management information system is relevant to its needs?</t>
  </si>
  <si>
    <t>The organisation has not considered the need to determine the relevance of its management information system.  At present there are major gaps between what the information system provides and the organisations needs.</t>
  </si>
  <si>
    <t>The organisation understands the need to ensure its asset management information system is relevant to its needs and is determining an appropriate means by which it will achieve this.  At present there are significant gaps between what the information system provides and the organisations needs.</t>
  </si>
  <si>
    <t>The organisation has developed and is implementing a process to ensure its asset management information system is relevant to its needs.  Gaps between what the information system provides and the organisations needs have been identified and action is being taken to close them.</t>
  </si>
  <si>
    <t>The organisation's asset management information system aligns with its asset management requirements.  Users can confirm that it is relevant to their needs.</t>
  </si>
  <si>
    <t>Widely used AM standards need not be prescriptive about the form of the asset management information system, but simply require that the asset management information system is appropriate to the organisations needs, can be effectively used and can supply information which is consistent and of the requisite quality and accuracy.</t>
  </si>
  <si>
    <t>The organisation's strategic planning team.  The management team that has overall responsibility for asset management.  Information management team.  Users of  the organisational information systems.</t>
  </si>
  <si>
    <t>The documented process the organisation employs to ensure its asset management information system aligns with its asset management requirements.  Minutes of information systems review meetings involving users.</t>
  </si>
  <si>
    <t>Use and maintenance of asset risk information</t>
  </si>
  <si>
    <t>How does the organisation ensure that the results of risk assessments provide input into the identification of adequate resources and training and competency needs?</t>
  </si>
  <si>
    <t>The organisation is in the process ensuring that outputs of risk assessment are included in developing requirements for resources and training.  The implementation is incomplete and there are gaps and inconsistencies.</t>
  </si>
  <si>
    <t>Outputs from risk assessments are consistently and systematically used as inputs to develop resources, training and competency requirements.  Examples and evidence is available.</t>
  </si>
  <si>
    <t>Widely used AM standards require that the output from risk assessments are considered and that adequate resource (including staff) and training is identified to match the requirements.  It is a further requirement that the effects of the control measures are considered, as there may be implications in resources and training required to achieve other objectives.</t>
  </si>
  <si>
    <t>Staff responsible for risk assessment and those responsible for developing and approving resource and training plan(s).  There may also be input from the organisation's Safety, Health and Environment team.</t>
  </si>
  <si>
    <t>The organisations risk management framework.  The organisation's resourcing plan(s) and training and competency plan(s).  The organisation should be able to demonstrate appropriate linkages between the content of resource plan(s) and training and competency plan(s) to the risk assessments and risk control measures that have been developed.</t>
  </si>
  <si>
    <t>Legal and other requirements</t>
  </si>
  <si>
    <t>Asset managers, operations managers, maintenance managers and project managers from other impacted areas of the business</t>
  </si>
  <si>
    <t>Documented procedure for review.  Documented procedure for audit of process delivery.  Records of previous audits, improvement actions and documented confirmation that actions have been carried out.</t>
  </si>
  <si>
    <t>Investigation of asset-related failures, incidents and nonconformities</t>
  </si>
  <si>
    <t>How does the organisation ensure responsibility and the authority for the handling, investigation and mitigation of asset-related failures, incidents and emergency situations and non conformances is clear, unambiguous, understood and communicated?</t>
  </si>
  <si>
    <t>The organisation has not considered the need to define the appropriate responsibilities and the authorities.</t>
  </si>
  <si>
    <t>The organisation understands the requirements and is in the process of determining how to define them.</t>
  </si>
  <si>
    <t>The organisation are in the process of defining the responsibilities and authorities with evidence.  Alternatively there are some gaps or inconsistencies in the identified responsibilities/authorities.</t>
  </si>
  <si>
    <t>Widely used AM standards require that the organisation establishes implements and maintains process(es) for the handling and investigation of failures incidents and non-conformities for assets and sets down a number of expectations.  Specifically this question examines the requirement to define clearly responsibilities and authorities for these activities, and communicate these unambiguously to relevant people including external stakeholders if appropriate.</t>
  </si>
  <si>
    <t>Process(es) and procedure(s) for the handling, investigation and mitigation of asset-related failures, incidents and emergency situations and non conformances.  Documentation of assigned responsibilities and authority to employees.  Job Descriptions, Audit reports.  Common communication systems i.e. all Job Descriptions on Internet etc.</t>
  </si>
  <si>
    <t>Audit</t>
  </si>
  <si>
    <t>What has the organisation done to establish procedure(s) for the audit of its asset management system (process(es))?</t>
  </si>
  <si>
    <t>The organisation has not recognised the need to establish procedure(s) for the audit of its asset management system.</t>
  </si>
  <si>
    <t>The organisation understands the need for audit procedure(s) and is determining the appropriate scope, frequency and methodology(s).</t>
  </si>
  <si>
    <t>The organisation is establishing its audit procedure(s) but they do not yet cover all the appropriate asset-related activities.</t>
  </si>
  <si>
    <t>The organisation can demonstrate that its audit procedure(s) cover all the appropriate asset-related activities and the associated reporting of audit results.  Audits are to an appropriate level of detail and consistently managed.</t>
  </si>
  <si>
    <t>The management team responsible for its asset management procedure(s).  The team with overall responsibility for the management of the assets.  Audit teams, together with key staff responsible for asset management.  For example, Asset Management Director, Engineering Director.  People with responsibility for carrying out risk assessments</t>
  </si>
  <si>
    <t>The organisation's asset-related audit procedure(s).  The organisation's methodology(s) by which it determined the scope and frequency of the audits and the criteria by which it identified the appropriate audit personnel.  Audit schedules, reports etc.  Evidence of the procedure(s) by which the audit results are presented, together with any subsequent communications.  The risk assessment schedule or risk registers.</t>
  </si>
  <si>
    <t>Record/documented Information</t>
  </si>
  <si>
    <t>The organisation does not have a documented asset management policy.</t>
  </si>
  <si>
    <t>The organisation has an asset management policy, but it has not been authorised by top management, or it is not influencing the management of the assets.</t>
  </si>
  <si>
    <t>The organisation has an asset management policy, which has been authorised by top management, but it has had limited circulation.  It may be in use to influence development of strategy and planning but its effect is limited.</t>
  </si>
  <si>
    <t>The organisation's asset management policy, its organisational strategic plan, documents indicating how the asset management policy was based upon the needs of the organisation and evidence of communication.</t>
  </si>
  <si>
    <t>The organisation does not have an identifiable asset management plan(s) covering asset systems and critical assets.</t>
  </si>
  <si>
    <t>The organisation's asset management plan(s).</t>
  </si>
  <si>
    <t>What has the organisation done to appoint member(s) of its management team to be responsible for ensuring that the organisation's assets deliver the requirements of the asset management strategy, objectives and plan(s)?</t>
  </si>
  <si>
    <t>Top management has not considered the need to appoint a person or persons to ensure that the organisation's assets deliver the requirements of the asset management strategy, objectives and plan(s).</t>
  </si>
  <si>
    <t>Top management understands the need to appoint a person or persons to ensure that the organisation's assets deliver the requirements of the asset management strategy, objectives and plan(s).</t>
  </si>
  <si>
    <t>The appointed person or persons have full responsibility for ensuring that the organisation's assets deliver the requirements of the asset management strategy, objectives and plan(s).  They have been given the necessary authority to achieve this.</t>
  </si>
  <si>
    <t>Evidence that managers with responsibility for the delivery of asset management policy, strategy, objectives and plan(s) have been appointed and have assumed their responsibilities.  Evidence may include the organisation's documents relating to its asset management system, organisational charts, job descriptions of post-holders, annual targets/objectives and personal development plan(s) of post-holders as appropriate.</t>
  </si>
  <si>
    <t>What procedure does the organisation have to identify and provide access to its legal, regulatory, statutory and other asset management requirements, and how is requirements incorporated into the asset management system?</t>
  </si>
  <si>
    <t>The organisation has not considered the need to identify its legal, regulatory, statutory and other asset management requirements.</t>
  </si>
  <si>
    <t>The organisation identifies some its legal, regulatory, statutory and other asset management requirements, but this is done in an ad-hoc manner in the absence of a procedure.</t>
  </si>
  <si>
    <t>The organisation has procedure(s) to identify its legal, regulatory, statutory and other asset management requirements, but the information is not kept up to date, inadequate or inconsistently managed.</t>
  </si>
  <si>
    <t>Evidence exists to demonstrate that the organisation's  legal, regulatory, statutory and other asset management requirements are identified and kept up to date.  Systematic mechanisms for identifying relevant legal and statutory requirements.</t>
  </si>
  <si>
    <t>Top management.  The organisations regulatory team.  The organisation's legal team or advisors.  The management team with overall responsibility for the asset management system.  The organisation's health and safety team or advisors.  The organisation's policy making team.</t>
  </si>
  <si>
    <t>The organisational processes and procedures for ensuring information of this type is identified, made accessible to those requiring the information and is incorporated into asset management strategy and objectives</t>
  </si>
  <si>
    <t>How does the organisation ensure that process(es) and/or procedure(s) for the implementation of asset management plan(s) and control of activities during maintenance (and inspection) of assets are sufficient to ensure activities are carried out under specified conditions, are consistent with asset management strategy and control cost, risk and performance?</t>
  </si>
  <si>
    <t>The organisation does not have process(es)/procedure(s) in place to control or manage the implementation of asset management plan(s) during this life cycle phase.</t>
  </si>
  <si>
    <t>The organisation is aware of the need to have process(es) and procedure(s) in place to manage and control the implementation of asset management plan(s) during this life cycle phase but currently do not have these in place and/or there is no mechanism for confirming they are effective and where needed modifying them.</t>
  </si>
  <si>
    <t>The organisation is in the process of putting in place process(es) and procedure(s) to manage and control the implementation of asset management plan(s) during this life cycle phase.  They include a process for confirming the process(es)/procedure(s) are effective and if necessary carrying out modifications.</t>
  </si>
  <si>
    <t>The organisation has in place process(es) and procedure(s) to manage and control the implementation of asset management plan(s) during this life cycle phase.  They include a process, which is itself regularly reviewed to ensure it is effective, for confirming the process(es)/ procedure(s) are effective and if necessary carrying out modifications.</t>
  </si>
  <si>
    <t>Evidence—Summary</t>
  </si>
  <si>
    <t>Question No.</t>
  </si>
  <si>
    <t>Asset management plan(s)</t>
  </si>
  <si>
    <t>Information management</t>
  </si>
  <si>
    <t>How does the organisation establish and document its asset management plan(s) across the life cycle activities of its assets and asset systems?</t>
  </si>
  <si>
    <t>The organisation has not considered the need to conduct risk assessments.</t>
  </si>
  <si>
    <t>The organisation is aware of the need to consider the results of risk assessments and effects of risk control measures to provide input into reviews of resources, training and competency needs.  Current input is typically ad-hoc and reactive.</t>
  </si>
  <si>
    <t>The organisation is in the process of putting in place comprehensive, documented asset management plan(s) that cover all life cycle activities, clearly aligned to asset management objectives and the asset management strategy.</t>
  </si>
  <si>
    <t>Asset management plan(s) are established, documented, implemented and maintained for asset systems and critical assets to achieve the asset management strategy and asset management objectives across all life cycle phases.</t>
  </si>
  <si>
    <t>Competency requirements are in place and aligned with asset management plan(s).  Plans are in place and effective in providing the training necessary to achieve the competencies.  A structured means of recording the competencies achieved is in place.</t>
  </si>
  <si>
    <t>The organisation have defined the appropriate responsibilities and authorities and evidence is available to show that these are applied across the business and kept up to date.</t>
  </si>
  <si>
    <t>The organisation has asset management plan(s) but they are not aligned with the asset management strategy and objectives and do not take into consideration the full asset life cycle (including asset creation, acquisition, enhancement, utilisation, maintenance decommissioning and disposal).</t>
  </si>
  <si>
    <t>How does the organization ensure that persons under its direct control undertaking asset management related activities have an appropriate level of competence in terms of education, training or experience?</t>
  </si>
  <si>
    <t>The organization has not recognised the need to assess the competence of person(s) undertaking asset management related activities.</t>
  </si>
  <si>
    <t>Competency of staff undertaking asset management related activities is not managed or assessed in a structured way, other than formal requirements for legal compliance and safety management.</t>
  </si>
  <si>
    <t>The organization is in the process of putting in place a means for assessing the competence of person(s) involved in asset management activities including contractors.  There are gaps and inconsistencies.</t>
  </si>
  <si>
    <t>Competency requirements are identified and assessed for all persons carrying out asset management related activities - internal and contracted.  Requirements are reviewed and staff reassessed at appropriate intervals aligned to asset management requirements.</t>
  </si>
  <si>
    <t>The organisation's process(es) surpass the standard required to comply with requirements set out in a recognised standard.  
The assessor is advised to note in the Evidence section why this is the case and the evidence seen.</t>
  </si>
  <si>
    <t xml:space="preserve">A critical success factor for the effective development and implementation of an asset management system is the competence of persons undertaking these activities.  organisations should have effective means in place for ensuring the competence of employees to carry out their designated asset management function(s).  Where an organisation has contracted service providers undertaking elements of its asset management system then the organisation shall assure itself that the outsourced service provider also has suitable arrangements in place to manage the competencies of its employees.  The organisation should ensure that the individual and corporate competencies it requires are in place and actively monitor, develop and maintain an appropriate balance of these competencies.  </t>
  </si>
  <si>
    <t>Managers, supervisors, persons responsible for developing training programmes.  Staff responsible for procurement and service agreements.  HR staff and those responsible for recruitment.</t>
  </si>
  <si>
    <t>Evidence of a competency assessment framework that aligns with established frameworks such as the asset management Competencies Requirements Framework (Version 2.0); National Occupational Standards for Management and Leadership; UK Standard for Professional Engineering Competence, Engineering Council, 2005.</t>
  </si>
  <si>
    <t>Asset Management Standard Applied</t>
  </si>
  <si>
    <t>AMP Planning Period</t>
  </si>
  <si>
    <t>Current Year CY</t>
  </si>
  <si>
    <t>Distribution and LV lines</t>
  </si>
  <si>
    <t>Distribution and LV cables</t>
  </si>
  <si>
    <t>Distribution substations and transformers</t>
  </si>
  <si>
    <t xml:space="preserve"> System growth</t>
  </si>
  <si>
    <t xml:space="preserve"> Asset replacement and renewal</t>
  </si>
  <si>
    <t xml:space="preserve"> Asset relocations</t>
  </si>
  <si>
    <t>13</t>
  </si>
  <si>
    <t xml:space="preserve">Research and Development </t>
  </si>
  <si>
    <t>Research and development</t>
  </si>
  <si>
    <t>*include additional rows if needed</t>
  </si>
  <si>
    <t>System operations and network support</t>
  </si>
  <si>
    <t>Asset relocations less capital contributions</t>
  </si>
  <si>
    <t>Difference between nominal and real forecasts</t>
  </si>
  <si>
    <t>Total reliability, safety and environment</t>
  </si>
  <si>
    <t>Reliability, safety and environment:</t>
  </si>
  <si>
    <t>Subcomponents of operational expenditure (where known)</t>
  </si>
  <si>
    <t>Overhead  Line</t>
  </si>
  <si>
    <t>Subtransmission Line</t>
  </si>
  <si>
    <t>Subtransmission Cable</t>
  </si>
  <si>
    <t xml:space="preserve">Zone substation Buildings </t>
  </si>
  <si>
    <t xml:space="preserve">Zone substation switchgear </t>
  </si>
  <si>
    <t>22/33kV CB (Indoor)</t>
  </si>
  <si>
    <t>22/33kV CB (Outdoor)</t>
  </si>
  <si>
    <t>33kV Switch (Ground Mounted)</t>
  </si>
  <si>
    <t>33kV Switch (Pole Mounted)</t>
  </si>
  <si>
    <t>50/66/110kV CB (Indoor)</t>
  </si>
  <si>
    <t>50/66/110kV CB (Outdoor)</t>
  </si>
  <si>
    <t xml:space="preserve">3.3/6.6/11/22kV CB (ground mounted) </t>
  </si>
  <si>
    <t xml:space="preserve">3.3/6.6/11/22kV CB (pole mounted) </t>
  </si>
  <si>
    <t>Zone Substation Transformers</t>
  </si>
  <si>
    <t>Distribution Line</t>
  </si>
  <si>
    <t>SWER conductor</t>
  </si>
  <si>
    <t>Distribution Cable</t>
  </si>
  <si>
    <t xml:space="preserve">Distribution switchgear </t>
  </si>
  <si>
    <t>3.3/6.6/11/22kV CB (pole mounted) - reclosers and sectionalisers</t>
  </si>
  <si>
    <t>3.3/6.6/11/22kV CB (Indoor)</t>
  </si>
  <si>
    <t>3.3/6.6/11/22kV Switches and fuses (pole mounted)</t>
  </si>
  <si>
    <t>3.3/6.6/11/22kV Switch (ground mounted) - except RMU</t>
  </si>
  <si>
    <t>Distribution Transformer</t>
  </si>
  <si>
    <t xml:space="preserve">Distribution Transformer  </t>
  </si>
  <si>
    <t>Distribution Substations</t>
  </si>
  <si>
    <t>LV Line</t>
  </si>
  <si>
    <t>LV OH Conductor</t>
  </si>
  <si>
    <t>LV Cable</t>
  </si>
  <si>
    <t>LV UG Cable</t>
  </si>
  <si>
    <t>LV Streetlighting</t>
  </si>
  <si>
    <t>LV OH/UG Streetlight circuit</t>
  </si>
  <si>
    <t>Capacitor Banks</t>
  </si>
  <si>
    <t>Load Control</t>
  </si>
  <si>
    <t>Lot</t>
  </si>
  <si>
    <t>Number of connections</t>
  </si>
  <si>
    <t>Maximum coincident system demand (MW)</t>
  </si>
  <si>
    <t>Explanation</t>
  </si>
  <si>
    <t>Existing Zone Substations</t>
  </si>
  <si>
    <t>[Zone Substation_19]</t>
  </si>
  <si>
    <t>Current Peak Load
(MVA)</t>
  </si>
  <si>
    <t>Installed Firm Capacity
(MVA)</t>
  </si>
  <si>
    <t>Security of Supply Classification
(type)</t>
  </si>
  <si>
    <t>Overhead to underground conversion</t>
  </si>
  <si>
    <t>Electricity volumes carried (GWh)</t>
  </si>
  <si>
    <t>SAIFI</t>
  </si>
  <si>
    <t>Other reliability, safety and environment</t>
  </si>
  <si>
    <t>Grade 4</t>
  </si>
  <si>
    <t>Asset management strategy</t>
  </si>
  <si>
    <t>What has the organisation done to ensure that its asset management strategy is consistent with other appropriate organisational policies and strategies, and the needs of stakeholders?</t>
  </si>
  <si>
    <t>The organisation has not considered the need to ensure that its asset management strategy is appropriately aligned with the organisation's other organisational policies and strategies or with stakeholder requirements.
                      OR
The organisation does not have an asset management strategy.</t>
  </si>
  <si>
    <t>The need to align the asset management strategy with other organisational policies and strategies as well as stakeholder requirements is understood and work has started to identify the linkages or to incorporate them in the drafting of asset management strategy.</t>
  </si>
  <si>
    <t>Some of the linkages between the long-term asset management strategy and other organisational policies, strategies and stakeholder requirements are defined but the work is fairly well advanced but still incomplete.</t>
  </si>
  <si>
    <t>All linkages are in place and evidence is available to demonstrate that, where appropriate, the organisation's asset management strategy is consistent with its other organisational policies and strategies.  The organisation has also identified and considered the requirements of relevant stakeholders.</t>
  </si>
  <si>
    <t>Top management.  The organisation's strategic planning team.  The management team that has overall responsibility for asset management.</t>
  </si>
  <si>
    <t>The organisation's asset management strategy document and other related organisational policies and strategies.  Other than the organisation's strategic plan, these could include those relating to health and safety, environmental, etc.  Results of stakeholder consultation.</t>
  </si>
  <si>
    <t>In what way does the organisation's asset management strategy take account of the lifecycle of the assets, asset types and asset systems over which the organisation has stewardship?</t>
  </si>
  <si>
    <t>The organisation has not considered the need to ensure that its asset management strategy is produced with due regard to the lifecycle of the assets, asset types or asset systems that it manages.
                      OR
The organisation does not have an asset management strategy.</t>
  </si>
  <si>
    <t>The need is understood, and the organisation is drafting its asset management strategy to address the lifecycle of its assets, asset types and asset systems.</t>
  </si>
  <si>
    <t>The long-term asset management strategy takes account of the lifecycle of some, but not all, of its assets, asset types and asset systems.</t>
  </si>
  <si>
    <t>The asset management strategy takes account of the lifecycle of all of its assets, asset types and asset systems.</t>
  </si>
  <si>
    <t>Top management.  People in the organisation with expert knowledge of the assets, asset types, asset systems and their associated life-cycles.  The management team that has overall responsibility for asset management. Those responsible for developing and adopting methods and processes used in asset management</t>
  </si>
  <si>
    <t>The organisation's documented asset management strategy and supporting working documents.</t>
  </si>
  <si>
    <t>How has the organisation communicated its plan(s) to all relevant parties to a level of detail appropriate to the receiver's role in their delivery?</t>
  </si>
  <si>
    <t>The organisation does not have plan(s) or their distribution is limited to the authors.</t>
  </si>
  <si>
    <t>The plan(s) are communicated to some of those responsible for delivery of the plan(s).
                      OR 
Communicated to those responsible for delivery is either irregular or ad-hoc.</t>
  </si>
  <si>
    <t>The plan(s) are communicated to most of those responsible for delivery but there are weaknesses in identifying relevant parties resulting in incomplete or inappropriate communication.  The organisation recognises improvement is needed as is working towards resolution.</t>
  </si>
  <si>
    <t>The plan(s) are communicated to all relevant employees, stakeholders and contracted service providers to a level of detail appropriate to their participation or business interests in the delivery of the plan(s) and there is confirmation that they are being used effectively.</t>
  </si>
  <si>
    <t>Plans will be ineffective unless they are communicated to all those, including contracted suppliers and those who undertake enabling function(s).  The plan(s) need to be communicated in a way that is relevant to those who need to use them.</t>
  </si>
  <si>
    <t>The management team with overall responsibility for the asset management system.  Delivery functions and suppliers.</t>
  </si>
  <si>
    <t>Distribution lists for plan(s).  Documents derived from plan(s) which detail the receivers role in plan delivery.  Evidence of communication.</t>
  </si>
  <si>
    <t>Contingency planning</t>
  </si>
  <si>
    <t>What plan(s) and procedure(s) does the organisation have for identifying and responding to incidents and emergency situations and ensuring continuity of critical asset management activities?</t>
  </si>
  <si>
    <t>The organisation has not considered the need to establish plan(s) and procedure(s) to identify and respond to incidents and emergency situations.</t>
  </si>
  <si>
    <t>The organisation has some ad-hoc arrangements to deal with incidents and emergency situations, but these have been developed on a reactive basis in response to specific events that have occurred in the past.</t>
  </si>
  <si>
    <t>Most credible incidents and emergency situations are identified.  Either appropriate plan(s) and procedure(s) are incomplete for critical activities or they are inadequate.  Training/ external alignment may be incomplete.</t>
  </si>
  <si>
    <t>Appropriate emergency plan(s) and procedure(s) are in place to respond to credible incidents and manage continuity of critical asset management activities consistent with policies and asset management objectives.  Training and external agency alignment is in place.</t>
  </si>
  <si>
    <t>Widely used AM practice standards require that an organisation has plan(s) to identify and respond to emergency situations.  Emergency plan(s) should outline the actions to be taken to respond to specified emergency situations and ensure continuity of critical asset management activities including the communication to, and involvement of, external agencies.  This question assesses if, and how well, these plan(s) triggered, implemented and resolved in the event of an incident.  The plan(s) should be appropriate to the level of risk as determined by the organisation's risk assessment methodology.  It is also a requirement that relevant personnel are competent and trained.</t>
  </si>
  <si>
    <t>The manager with responsibility for developing emergency plan(s).  The organisation's risk assessment team.  People with designated duties within the plan(s) and procedure(s) for dealing with incidents and emergency situations.</t>
  </si>
  <si>
    <t>The organisation's plan(s) and procedure(s) for dealing with emergencies.  The organisation's risk assessments and risk registers.</t>
  </si>
  <si>
    <t>Outsourcing of asset management activities</t>
  </si>
  <si>
    <t>Where the organisation has outsourced some of its asset management activities, how has it ensured that appropriate controls are in place to ensure the compliant delivery of its organisational strategic plan, and its asset management policy and strategy?</t>
  </si>
  <si>
    <t xml:space="preserve">The organisation has not considered the need to put controls in place.
</t>
  </si>
  <si>
    <t>The organisation controls its outsourced activities on an ad-hoc basis, with little regard for ensuring for the compliant delivery of the organisational strategic plan and/or its asset management policy and strategy.</t>
  </si>
  <si>
    <t>Controls systematically considered but currently only provide for the compliant delivery of some, but not all, aspects of the organisational strategic plan and/or its asset management policy and strategy.  Gaps exist.</t>
  </si>
  <si>
    <t>Evidence exists to demonstrate that outsourced activities are appropriately controlled to provide for the compliant delivery of the organisational strategic plan, asset management policy and strategy, and that these controls are integrated into the asset management system</t>
  </si>
  <si>
    <t>Top management.  The management team that has overall responsibility for asset management.  The manager(s) responsible for the monitoring and management of the outsourced activities.  People involved with the procurement of outsourced activities.  The people within the organisations that are performing the outsourced activities.  The people impacted by the outsourced activity.</t>
  </si>
  <si>
    <t>The organisation's arrangements that detail the compliance required of the outsourced activities.  For example, this this could form part of a contract or service level agreement between the organisation and the suppliers of its outsourced activities.  Evidence that the organisation has demonstrated to itself that it has assurance of compliance of outsourced activities.</t>
  </si>
  <si>
    <t>Communication, participation and consultation</t>
  </si>
  <si>
    <t>How does the organisation ensure that pertinent asset management information is effectively communicated to and from employees and other stakeholders, including contracted service providers?</t>
  </si>
  <si>
    <t>The organisation has not recognised the need to formally communicate any asset management information.</t>
  </si>
  <si>
    <t>There is evidence that the pertinent asset management information to be shared along with those to share it with is being determined.</t>
  </si>
  <si>
    <t>The organisation has determined pertinent information and relevant parties.  Some effective two way communication is in place but as yet not all relevant parties are clear on their roles and responsibilities with respect to asset management information.</t>
  </si>
  <si>
    <t>Two way communication is in place between all relevant parties, ensuring that information is effectively communicated to match the requirements of asset management strategy, plan(s) and process(es).  Pertinent asset information requirements are regularly reviewed.</t>
  </si>
  <si>
    <t>Widely used AM practice standards require that pertinent asset management information is effectively communicated to and from employees and other stakeholders including contracted service providers.  Pertinent information refers to information required in order to effectively and efficiently comply with and deliver asset management strategy, plan(s) and objectives.  This will include for example the communication of the asset management policy, asset performance information, and planning information as appropriate to contractors.</t>
  </si>
  <si>
    <t>Top management and senior management representative(s), employee's representative(s), employee's trade union representative(s); contracted service provider management and employee representative(s); representative(s) from the organisation's Health, Safety and Environmental team.  Key stakeholder representative(s).</t>
  </si>
  <si>
    <t>Asset management policy statement prominently displayed on notice boards, intranet and internet; use of organisation's website for displaying asset performance data; evidence of formal briefings to employees, stakeholders and contracted service providers; evidence of inclusion of asset management issues in team meetings and contracted service provider contract meetings; newsletters, etc.</t>
  </si>
  <si>
    <t>Asset Management System documentation</t>
  </si>
  <si>
    <t>What documentation has the organisation established to describe the main elements of its asset management system and interactions between them?</t>
  </si>
  <si>
    <t>The organisation has not established documentation that describes the main elements of the asset management system.</t>
  </si>
  <si>
    <t>The organisation is aware of the need to put documentation in place and is in the process of determining how to document the main elements of its asset management system.</t>
  </si>
  <si>
    <t>The organisation in the process of documenting its asset management system and has documentation in place that describes some, but not all, of the main elements of its asset management system and their interaction.</t>
  </si>
  <si>
    <t>The organisation has established documentation that comprehensively describes all the main elements of its asset management system and the interactions between them.  The documentation is kept up to date.</t>
  </si>
  <si>
    <t>The management team that has overall responsibility for asset management.  Managers engaged in asset management activities.</t>
  </si>
  <si>
    <t>The documented information describing the main elements of the asset management system (process(es)) and their interaction.</t>
  </si>
  <si>
    <t>How does the organisation maintain its asset management information system(s) and ensure that the data held within it (them) is of the requisite quality and accuracy and is consistent?</t>
  </si>
  <si>
    <t>There are no formal controls in place or controls are extremely limited in scope and/or effectiveness.</t>
  </si>
  <si>
    <t>The organisation is aware of the need for effective controls and is in the process of developing an appropriate control process(es).</t>
  </si>
  <si>
    <t>The organisation has developed a controls that will ensure the data held is of the requisite quality and accuracy and is consistent and is in the process of implementing them.</t>
  </si>
  <si>
    <t>The organisation has effective controls in place that ensure the data held is of the requisite quality and accuracy and is consistent.  The controls are regularly reviewed and improved where necessary.</t>
  </si>
  <si>
    <t>The management team that has overall responsibility for asset management.  Users of  the organisational information systems.</t>
  </si>
  <si>
    <t>The asset management information system, together with the policies, procedure(s), improvement initiatives and audits regarding information controls.</t>
  </si>
  <si>
    <t>Risk management process(es)</t>
  </si>
  <si>
    <t>How has the organisation documented process(es) and/or procedure(s) for the identification and assessment of asset and asset management related risks throughout the asset life cycle?</t>
  </si>
  <si>
    <t>The organisation has not considered the need to document process(es) and/or procedure(s) for the identification and assessment of asset and asset management related risks throughout the asset life cycle.</t>
  </si>
  <si>
    <t>The organisation is aware of the need to document the management of asset related risk across the asset lifecycle.  The organisation has plan(s) to formally document all relevant process(es) and procedure(s) or has already commenced this activity.</t>
  </si>
  <si>
    <t>The organisation is in the process of documenting the identification and assessment of asset related risk across the asset lifecycle but it is incomplete or there are inconsistencies between approaches and a lack of integration.</t>
  </si>
  <si>
    <t>Identification and assessment of asset related risk across the asset lifecycle is fully documented.  The organisation can demonstrate that appropriate documented mechanisms are integrated across life cycle phases and are being consistently applied.</t>
  </si>
  <si>
    <t>The top management team in conjunction with the organisation's senior risk management representatives.  There may also be input from the organisation's Safety, Health and Environment team.  Staff who carry out risk identification and assessment.</t>
  </si>
  <si>
    <t>The organisation's risk management framework and/or evidence of specific process(es) and/ or procedure(s) that deal with risk control mechanisms.  Evidence that the process(es) and/or procedure(s) are implemented across the business and maintained.  Evidence of agendas and minutes from risk management meetings.  Evidence of feedback in to process(es) and/or procedure(s) as a result of incident investigation(s).  Risk registers and assessments.</t>
  </si>
  <si>
    <t>Life Cycle Activities</t>
  </si>
  <si>
    <t>How does the organisation establish implement and maintain process(es) for the implementation of its asset management plan(s) and control of activities across the creation, acquisition or enhancement of assets.  This includes design, modification, procurement, construction and commissioning activities?</t>
  </si>
  <si>
    <t>The organisation does not have process(es) in place to manage and control the implementation of asset management plan(s) during activities related to asset creation including design, modification, procurement, construction and commissioning.</t>
  </si>
  <si>
    <t>The organisation is aware of the need to have process(es) and procedure(s) in place to manage and control the implementation of asset management plan(s) during activities related to asset creation including design, modification, procurement, construction and commissioning but currently do not have these in place (note: procedure(s) may exist but they are inconsistent/incomplete).</t>
  </si>
  <si>
    <t>The organisation is in the process of putting in place process(es) and procedure(s) to manage and control the implementation of asset management plan(s) during activities related to asset creation including design, modification, procurement, construction and commissioning.  Gaps and inconsistencies are being addressed.</t>
  </si>
  <si>
    <t>Effective process(es) and procedure(s) are in place to manage and control the implementation of asset management plan(s) during activities related to asset creation including design, modification, procurement, construction and commissioning.</t>
  </si>
  <si>
    <t>Asset managers, design staff, construction staff and project managers from other impacted areas of the business, e.g. Procurement</t>
  </si>
  <si>
    <t>Documented process(es) and procedure(s) which are relevant to demonstrating the effective management and control of life cycle activities during asset creation, acquisition, enhancement including design, modification, procurement, construction and commissioning.</t>
  </si>
  <si>
    <t>Performance and condition monitoring</t>
  </si>
  <si>
    <t>How does the organisation measure the performance and condition of its assets?</t>
  </si>
  <si>
    <t>The organisation has not considered how to monitor the performance and condition of its assets.</t>
  </si>
  <si>
    <t>The organisation recognises the need for monitoring asset performance but has not developed a coherent approach.  Measures are incomplete, predominantly reactive and lagging.  There is no linkage to asset management objectives.</t>
  </si>
  <si>
    <t>The organisation is developing coherent asset performance monitoring linked to asset management objectives.  Reactive and proactive measures are in place.  Use is being made of leading indicators and analysis.  Gaps and inconsistencies remain.</t>
  </si>
  <si>
    <t>Consistent asset performance monitoring linked to asset management objectives is in place and universally used including reactive and proactive measures.  Data quality management and review process are appropriate.  Evidence of leading indicators and analysis.</t>
  </si>
  <si>
    <t>Widely used AM standards require that organisations establish implement and maintain procedure(s) to monitor and measure the performance and/or condition of assets and asset systems.  They further set out requirements in some detail for reactive and proactive monitoring, and leading/lagging performance indicators together with the monitoring or results to provide input to corrective actions and continual improvement.  There is an expectation that performance and condition monitoring will provide input to improving asset management strategy, objectives and plan(s).</t>
  </si>
  <si>
    <t>A broad cross-section of the people involved in the organisation's asset-related activities from data input to decision-makers, i.e. an end-to end assessment.  This should include contactors and other relevant third parties as appropriate.</t>
  </si>
  <si>
    <t>Functional policy and/or strategy documents for performance or condition monitoring and measurement.  The organisation's performance monitoring frameworks, balanced scorecards etc.  Evidence of the reviews of any appropriate performance indicators and the action lists resulting from these reviews.  Reports and trend analysis using performance and condition information.  Evidence of the use of performance and condition information shaping improvements and supporting asset management strategy, objectives and plan(s).</t>
  </si>
  <si>
    <t>Corrective &amp; Preventative action</t>
  </si>
  <si>
    <t>How does the organisation instigate appropriate corrective and/or preventive actions to eliminate or prevent the causes of identified poor performance and non conformance?</t>
  </si>
  <si>
    <t>The organisation does not recognise the need to have systematic approaches to instigating corrective or preventive actions.</t>
  </si>
  <si>
    <t>The organisation recognises the need to have systematic approaches to instigating corrective or preventive actions.  There is ad-hoc implementation for corrective actions to address failures of assets but not the asset management system.</t>
  </si>
  <si>
    <t>The need is recognized for systematic instigation of preventive and corrective actions to address root causes of non compliance or incidents identified by investigations, compliance evaluation or audit.  It is only partially or inconsistently in place.</t>
  </si>
  <si>
    <t>Mechanisms are consistently in place and effective for the systematic instigation of preventive and corrective actions to address root causes of non compliance or incidents identified by investigations, compliance evaluation or audit.</t>
  </si>
  <si>
    <t>Having investigated asset related failures, incidents and non-conformances, and taken action to mitigate their consequences, an organisation is  required to implement preventative and corrective actions to address root causes.  Incident and failure investigations are only useful if appropriate actions are taken as a result to assess changes to a businesses risk profile and ensure that appropriate arrangements are in place should a recurrence of the incident happen.  Widely used AM standards also require that necessary changes arising from preventive or corrective action are made to the asset management system.</t>
  </si>
  <si>
    <t>The management team responsible for its asset management procedure(s).  The team with overall responsibility for the management of the assets.  Audit and incident investigation teams.  Staff responsible for planning and managing corrective and preventive actions.</t>
  </si>
  <si>
    <t>Analysis records, meeting notes and minutes, modification records.  Asset management plan(s), investigation reports, audit reports, improvement programmes and projects.  Recorded changes to asset management procedure(s) and process(es).  Condition and performance reviews.  Maintenance reviews</t>
  </si>
  <si>
    <t>Continual Improvement</t>
  </si>
  <si>
    <t>How does the organisation achieve continual improvement in the optimal combination of costs, asset related risks and the performance and condition of assets and asset systems across the whole life cycle?</t>
  </si>
  <si>
    <t>The organisation does not consider continual improvement of these factors to be a requirement, or has not considered the issue.</t>
  </si>
  <si>
    <t>A Continual Improvement ethos is recognised as beneficial, however it has just been started, and or covers partially the asset drivers.</t>
  </si>
  <si>
    <t>Continuous improvement process(es) are set out and include consideration of cost risk, performance and condition for assets managed across the whole life cycle but it is not yet being systematically applied.</t>
  </si>
  <si>
    <t>There is evidence to show that continuous improvement process(es) which include consideration of cost risk, performance and condition for assets managed across the whole life cycle are being systematically applied.</t>
  </si>
  <si>
    <t>The top management of the organisation.  The manager/team responsible for managing the organisation's asset management system, including its continual improvement.  Managers responsible for policy development and implementation.</t>
  </si>
  <si>
    <t>Records showing systematic exploration of improvement.  Evidence of new techniques being explored and implemented.  Changes in procedure(s) and process(es) reflecting improved use of optimisation tools/techniques and available information.  Evidence of working parties and research.</t>
  </si>
  <si>
    <t>How does the organisation seek and acquire knowledge about new asset management related technology and practices, and evaluate their potential benefit to the organisation?</t>
  </si>
  <si>
    <t>The organisation makes no attempt to seek knowledge about new asset management related technology or practices.</t>
  </si>
  <si>
    <t>The organisation is inward looking, however it recognises that asset management is not sector specific and other sectors have developed good practice and new ideas that could apply.  Ad-hoc approach.</t>
  </si>
  <si>
    <t>The organisation has initiated asset management communication within sector to share and, or identify 'new' to sector asset management practices and seeks to evaluate them.</t>
  </si>
  <si>
    <t>The organisation actively engages internally and externally with other asset management practitioners, professional bodies and relevant conferences.  Actively investigates and evaluates new practices and evolves its asset management activities using appropriate developments.</t>
  </si>
  <si>
    <t>The top management of the organisation.  The manager/team responsible for managing the organisation's asset management system, including its continual improvement.  People who monitor the various items that require monitoring for 'change'.  People that implement changes to the organisation's policy, strategy, etc.  People within an organisation with responsibility for investigating, evaluating, recommending and implementing new tools and techniques, etc.</t>
  </si>
  <si>
    <t>Research and development projects and records, benchmarking and participation knowledge exchange professional forums.  Evidence of correspondence relating to knowledge acquisition.  Examples of change implementation and evaluation of new tools, and techniques linked to asset management strategy and objectives.</t>
  </si>
  <si>
    <t>Insurance</t>
  </si>
  <si>
    <t>11a</t>
  </si>
  <si>
    <t>SCHEDULE 11a: REPORT ON FORECAST CAPITAL EXPENDITURE</t>
  </si>
  <si>
    <t>11a(iii): System Growth</t>
  </si>
  <si>
    <t>11a(iv): Asset Replacement and Renewal</t>
  </si>
  <si>
    <t>11a(v):Asset Relocations</t>
  </si>
  <si>
    <t>11a(vi):Quality of Supply</t>
  </si>
  <si>
    <t>11a(vii): Legislative and Regulatory</t>
  </si>
  <si>
    <t>11a(viii): Other Reliability, Safety and Environment</t>
  </si>
  <si>
    <t>SCHEDULE 12d: REPORT FORECAST INTERRUPTIONS AND DURATION</t>
  </si>
  <si>
    <t xml:space="preserve">SCHEDULE 12b: REPORT ON FORECAST CAPACITY </t>
  </si>
  <si>
    <t>SCHEDULE 11b: REPORT ON FORECAST OPERATIONAL EXPENDITURE</t>
  </si>
  <si>
    <t>11b</t>
  </si>
  <si>
    <t>12a</t>
  </si>
  <si>
    <t>12b</t>
  </si>
  <si>
    <t>12d</t>
  </si>
  <si>
    <t>Widely used AM practice standards require an organisation to document, authorise and communicate its asset management policy (eg, as required in PAS 55 para 4.2 i).  A key pre-requisite of any robust policy is that the organisation's top management must be seen to endorse and fully support it.  Also vital to the effective implementation of the policy, is to tell the appropriate people of its content and their obligations under it.  Where an organisation outsources some of its asset-related activities, then these people and their organisations must equally be made aware of the policy's content.  Also, there may be other stakeholders, such as regulatory authorities and shareholders who should be made aware of it.</t>
  </si>
  <si>
    <t>In setting an organisation's asset management strategy, it is important that it is consistent with any other policies and strategies that the organisation has and has taken into account the requirements of relevant stakeholders.  This question examines to what extent the asset management strategy is consistent with other organisational policies and strategies (eg, as required by PAS 55 para 4.3.1 b) and has taken account of stakeholder requirements as required by PAS 55 para 4.3.1 c).  Generally, this will take into account the same polices, strategies and stakeholder requirements as covered in drafting the asset management policy but at a greater level of detail.</t>
  </si>
  <si>
    <t>Good asset stewardship is the hallmark of an organisation compliant with widely used AM standards.  A key component of this is the need to take account of the lifecycle of the assets, asset types and asset systems.  (For example, this requirement is recognised in 4.3.1 d) of PAS 55).   This question explores what an organisation has done to take lifecycle into account in its asset management strategy.</t>
  </si>
  <si>
    <t>In order to ensure that the organisation's assets and asset systems deliver the requirements of the asset management policy, strategy and objectives responsibilities need to be allocated to appropriate people who have the necessary authority to fulfil their responsibilities.  (This question, relates to the organisation's assets eg, para b),  s 4.4.1 of PAS 55, making it therefore distinct from the requirement contained in para a), s 4.4.1 of PAS 55).</t>
  </si>
  <si>
    <t>Widely used AM practice standards require an organisation to communicate the importance of meeting its asset management requirements such that personnel fully understand, take ownership of, and are fully engaged in the delivery of the asset management requirements (eg, PAS 55 s 4.4.1 g).</t>
  </si>
  <si>
    <t>Where an organisation chooses to outsource some of its asset management activities, the organisation must ensure that these outsourced process(es) are under appropriate control to ensure that all the requirements of widely used AM standards (eg, PAS 55) are in place, and the asset management policy, strategy objectives and plan(s) are delivered.  This includes ensuring capabilities and resources across a time span aligned to life cycle management.  The organisation must put arrangements in place to control the outsourced activities, whether it be to external providers or to other in-house departments.  This question explores what the organisation does in this regard.</t>
  </si>
  <si>
    <t>Widely used AM standards require that organisations to undertake a systematic identification of the asset management awareness and competencies required at each level and function within the organisation.  Once identified the training required to provide the necessary competencies should be planned for delivery in a timely and systematic way.  Any training provided must be recorded and maintained in a suitable format.  Where an organisation has contracted service providers in place then it should have a means to demonstrate that this requirement is being met for their employees.  (eg, PAS 55 refers to frameworks suitable for identifying competency requirements).</t>
  </si>
  <si>
    <t>Widely used AM practice standards require an organisation maintain up to date documentation that ensures that its asset management systems (ie, the systems the organisation has in place to meet the standards) can be understood, communicated and operated.   (eg, s 4.5 of PAS 55 requires the maintenance of up to date documentation of the asset management system requirements specified throughout s 4 of PAS 55).</t>
  </si>
  <si>
    <t>The response to the questions is progressive.  A higher scale cannot be awarded without achieving the requirements of the lower scale.
This question explores how the organisation ensures that information management meets widely used AM practice requirements (eg, s 4.4.6 (a), (c) and (d) of PAS 55).</t>
  </si>
  <si>
    <t>Risk management is an important foundation for proactive asset management.  Its overall purpose is to understand the cause, effect and likelihood of adverse events occurring, to optimally manage such risks to an acceptable level, and to provide an audit trail for the management of risks.  Widely used standards require the organisation to have process(es) and/or procedure(s) in place that set out how the organisation identifies and assesses asset and asset management related risks.  The risks have to be considered across the four phases of the asset lifecycle (eg, para 4.3.3 of PAS 55).</t>
  </si>
  <si>
    <t>In order for an organisation to comply with its legal, regulatory, statutory and other asset management requirements, the organisation first needs to ensure that it knows what they are (eg, PAS 55 specifies this in s 4.4.8).  It is necessary to have systematic and auditable mechanisms in place to identify new and changing requirements.  Widely used AM standards also require that requirements are incorporated into the asset management system (e.g. procedure(s) and process(es))</t>
  </si>
  <si>
    <t>Life cycle activities are about the implementation of asset management plan(s) i.e. they are the "doing" phase.  They need to be done effectively and well in order for asset management to have any practical meaning.  As a consequence, widely used standards (eg, PAS 55 s 4.5.1) require organisations to have in place appropriate process(es) and procedure(s) for the implementation of asset management plan(s) and control of lifecycle activities.   This question explores those aspects relevant to asset creation.</t>
  </si>
  <si>
    <t>Having documented process(es) which ensure the asset management plan(s) are implemented in accordance with any specified conditions, in a manner consistent with the asset management policy, strategy and objectives and in such a way that cost, risk and asset system performance are appropriately controlled is critical.  They are an essential part of turning intention into action (eg, as required by PAS 55 s 4.5.1).</t>
  </si>
  <si>
    <t>This question seeks to explore what the organisation has done to comply with the standard practice AM audit requirements (eg, the associated requirements of PAS 55 s 4.6.4 and its linkages to s 4.7).</t>
  </si>
  <si>
    <t>Widely used AM standards have requirements to establish, implement and maintain process(es)/procedure(s) for identifying, assessing, prioritising and implementing actions to achieve continual improvement.  Specifically there is a requirement to demonstrate continual improvement in optimisation of cost risk and performance/condition of assets across the life cycle.  This question explores an organisation's capabilities in this area—looking for systematic improvement mechanisms rather that reviews and audit (which are separately examined).</t>
  </si>
  <si>
    <t>One important aspect of continual improvement is where an organisation looks beyond its existing boundaries and knowledge base to look at what 'new things are on the market'.  These new things can include equipment, process(es), tools, etc.  An organisation which does this (eg, by the PAS 55 s 4.6 standards) will be able to demonstrate that it continually seeks to expand its knowledge of all things affecting its asset management approach and capabilities.  The organisation will be able to demonstrate that it identifies any such opportunities to improve, evaluates them for suitability to its own organisation and implements them as appropriate.  This question explores an organisation's approach to this activity.</t>
  </si>
  <si>
    <t>SCHEDULE 12a: REPORT ON ASSET CONDITION</t>
  </si>
  <si>
    <t>This schedule requires information on the EDB’S self-assessment of the maturity of its asset management practices .</t>
  </si>
  <si>
    <t>SCHEDULE 13: REPORT ON ASSET MANAGEMENT MATURITY</t>
  </si>
  <si>
    <t>[Select one]</t>
  </si>
  <si>
    <t>12b(i): System Growth - Zone Substations</t>
  </si>
  <si>
    <t>11a(ix): Non-Network Assets</t>
  </si>
  <si>
    <t>CY+1</t>
  </si>
  <si>
    <t>CY+2</t>
  </si>
  <si>
    <t>CY+3</t>
  </si>
  <si>
    <t>CY+4</t>
  </si>
  <si>
    <t>CY+5</t>
  </si>
  <si>
    <t>SCADA and communications equipment operating as a single system</t>
  </si>
  <si>
    <t>CY+6</t>
  </si>
  <si>
    <t>CY+7</t>
  </si>
  <si>
    <t>CY+8</t>
  </si>
  <si>
    <t>CY+9</t>
  </si>
  <si>
    <t>CY+10</t>
  </si>
  <si>
    <t>Maximum coincident system demand</t>
  </si>
  <si>
    <t>Other network assets</t>
  </si>
  <si>
    <t>Consumer connection</t>
  </si>
  <si>
    <t>11a(ii): Consumer Connection</t>
  </si>
  <si>
    <t>Consumer connection less capital contributions</t>
  </si>
  <si>
    <t xml:space="preserve"> Consumer connection</t>
  </si>
  <si>
    <t>Number of ICPs connected in year by consumer type</t>
  </si>
  <si>
    <t>12c(i): Consumer Connections</t>
  </si>
  <si>
    <t>$000 (in constant prices)</t>
  </si>
  <si>
    <t>Difference between nominal and constant price forecasts</t>
  </si>
  <si>
    <t>$000</t>
  </si>
  <si>
    <t>Capital contributions funding consumer connection</t>
  </si>
  <si>
    <t>Capital contributions funding system growth</t>
  </si>
  <si>
    <t>Capital contributions funding asset replacement and renewal</t>
  </si>
  <si>
    <t>Capital contributions funding quality of supply</t>
  </si>
  <si>
    <t>Capital contributions funding other reliability, safety and environment</t>
  </si>
  <si>
    <t>Quality of supply less capital contributions</t>
  </si>
  <si>
    <t>Legislative and regulatory less capital contributions</t>
  </si>
  <si>
    <t>Other reliability, safety and environment less capital contributions</t>
  </si>
  <si>
    <t xml:space="preserve">This schedule requires a breakdown of forecast operational expenditure for the disclosure year and a 10 year planning period. The forecasts should be consistent with the supporting information set out in the AMP. The forecast is to be expressed in both constant price and nominal dollar terms. 
EDBs must provide explanatory comment on the difference between constant price and nominal dollar operational expenditure forecasts in Schedule 14a (Mandatory Explanatory Notes).
This information is not part of audited disclosure information.
</t>
  </si>
  <si>
    <t>Direct billing*</t>
  </si>
  <si>
    <t>* Direct billing expenditure by suppliers that direct bill the majority of their consumers</t>
  </si>
  <si>
    <t>Demand on system for supply to consumers' connection points</t>
  </si>
  <si>
    <t>The organisation's safety and environment management team.  The team with overall responsibility for the management of the assets.  People who have appointed roles within the asset-related investigation procedure, from those who carry out the investigations to senior management who review the recommendations.  Operational controllers responsible for managing the asset base under fault conditions and maintaining services to consumers.  Contractors and other third parties as appropriate.</t>
  </si>
  <si>
    <t>OH/UG consumer service connections</t>
  </si>
  <si>
    <t>Capital contributions funding legislative and regulatory</t>
  </si>
  <si>
    <t>Distributed generation</t>
  </si>
  <si>
    <t>Distributed generation output at HV and above</t>
  </si>
  <si>
    <t>Electricity supplied from distributed generation</t>
  </si>
  <si>
    <t>Subtransmission</t>
  </si>
  <si>
    <t xml:space="preserve">Zone Substation Transformer  </t>
  </si>
  <si>
    <t>This schedule requires a forecast of new connections (by consumer type), peak demand and energy volumes for the disclosure year and a 5 year planning period. The forecasts should be consistent with the supporting information set out in the AMP as well as the assumptions used in developing the expenditure forecasts in Schedule 11a and Schedule 11b and the capacity and utilisation forecasts in Schedule 12b.</t>
  </si>
  <si>
    <t>12c(ii) System Demand</t>
  </si>
  <si>
    <t>Electricity entering system for supply to ICPs</t>
  </si>
  <si>
    <t>Total energy delivered to ICPs</t>
  </si>
  <si>
    <t>Losses</t>
  </si>
  <si>
    <t>Loss ratio</t>
  </si>
  <si>
    <t>This schedule requires a forecast of SAIFI and SAIDI for disclosure and a 5 year planning period. The forecasts should be consistent with the supporting information set out in the AMP as well as the assumed impact of planned and unplanned SAIFI and SAIDI on the expenditures forecast provided in Schedule 11a and Schedule 11b.</t>
  </si>
  <si>
    <t>Non-network opex</t>
  </si>
  <si>
    <t>Asset condition at start of planning period (percentage of units by grade)</t>
  </si>
  <si>
    <t xml:space="preserve">% of asset forecast to be replaced in next 5 years </t>
  </si>
  <si>
    <t>$000 (in nominal dollars)</t>
  </si>
  <si>
    <t>Operational Expenditure Forecast</t>
  </si>
  <si>
    <t>Consumer types defined by EDB*</t>
  </si>
  <si>
    <t>Project or programme*</t>
  </si>
  <si>
    <t>Network Opex</t>
  </si>
  <si>
    <t>Energy efficiency and demand side management, reduction of energy losses</t>
  </si>
  <si>
    <t>This schedule requires a breakdown of current and forecast capacity and utilisation for each zone substation and current distribution transformer capacity. The data provided should be consistent with the information provided in the AMP. Information provided in this table should relate to the operation of the network in its normal steady state configuration.</t>
  </si>
  <si>
    <t>SCHEDULE 12C: REPORT ON FORECAST NETWORK DEMAND</t>
  </si>
  <si>
    <t>SCHEDULE 13: REPORT ON ASSET MANAGEMENT MATURITY (cont)</t>
  </si>
  <si>
    <t>Expenditure on assets</t>
  </si>
  <si>
    <t>Cost of financing</t>
  </si>
  <si>
    <t>Value of vested assets</t>
  </si>
  <si>
    <t>Consumer connection expenditure</t>
  </si>
  <si>
    <t>Asset relocations expenditure</t>
  </si>
  <si>
    <t>Quality of supply expenditure</t>
  </si>
  <si>
    <t>Legislative and regulatory expenditure</t>
  </si>
  <si>
    <t>Other reliability, safety and environment expenditure</t>
  </si>
  <si>
    <t xml:space="preserve">This schedule requires a breakdown of forecast expenditure on assets for the current disclosure year and a 10 year planning period. The forecasts should be consistent with the supporting information set out in the AMP. The forecast is to be expressed in both constant price and nominal dollar terms. Also required is a forecast of the value of commissioned assets (i.e., the value of RAB additions) 
EDBs must provide explanatory comment on the difference between constant price and nominal dollar forecasts of expenditure on assets in Schedule 14a (Mandatory Explanatory Notes).
This information is not part of audited disclosure information.
</t>
  </si>
  <si>
    <t>11a(i): Expenditure on Assets Forecast</t>
  </si>
  <si>
    <t>Capital expenditure forecast</t>
  </si>
  <si>
    <t>Subcomponents of expenditure on assets (where known)</t>
  </si>
  <si>
    <t>System growth expenditure</t>
  </si>
  <si>
    <t>System growth less capital contributions</t>
  </si>
  <si>
    <t>Asset replacement and renewal expenditure</t>
  </si>
  <si>
    <t>Asset replacement and renewal less capital contributions</t>
  </si>
  <si>
    <t>This schedule requires a breakdown of asset condition by asset class as at the start of the forecast year. The data accuracy assessment relates to the percentage values disclosed in the asset condition columns. Also required is a forecast of the percentage of units to be replaced in the next 5 years. All information should be consistent with the information provided in the AMP and the expenditure on assets forecast in Schedule 11a. All units relating to cable and line assets, that are expressed in km, refer to circuit lengths.</t>
  </si>
  <si>
    <t>Expenditure on network assets</t>
  </si>
  <si>
    <t>Value of capital contributions</t>
  </si>
  <si>
    <t>from row 126</t>
  </si>
  <si>
    <t>sch ref</t>
  </si>
  <si>
    <t>from row 76</t>
  </si>
  <si>
    <t>from row 87</t>
  </si>
  <si>
    <t>from row 101</t>
  </si>
  <si>
    <t>from row 113</t>
  </si>
  <si>
    <t>from row 139</t>
  </si>
  <si>
    <t>from row 154</t>
  </si>
  <si>
    <t>from row 182</t>
  </si>
  <si>
    <t>to row 33</t>
  </si>
  <si>
    <t>to row 34</t>
  </si>
  <si>
    <t>to row 35</t>
  </si>
  <si>
    <t>to row 36</t>
  </si>
  <si>
    <t>to row 38</t>
  </si>
  <si>
    <t>to row 39</t>
  </si>
  <si>
    <t>to row 40</t>
  </si>
  <si>
    <t>to row 43</t>
  </si>
  <si>
    <t>Utilisation of Installed Firm Capacity
%</t>
  </si>
  <si>
    <t>Installed Firm Capacity +5 years
(MVA)</t>
  </si>
  <si>
    <t>Utilisation of Installed Firm Capacity + 5yrs
%</t>
  </si>
  <si>
    <t>Company Name and Dates</t>
  </si>
  <si>
    <t>Data Entry Cells and Calculated Cells</t>
  </si>
  <si>
    <t>Inserting Additional Rows</t>
  </si>
  <si>
    <t>Information Templates</t>
  </si>
  <si>
    <t>Validation Settings on Data Entry Cells</t>
  </si>
  <si>
    <t xml:space="preserve">To maintain a consistency of format and to guard against errors in data entry, some data entry cells test entries for validity and accept only a limited range of values.  For example, entries may be limited to a list of category names or to values between 0% and 100%. Where this occurs, a validation message will appear when data is being entered. </t>
  </si>
  <si>
    <t>Capital contributions funding asset relocations</t>
  </si>
  <si>
    <t>AMP Planning Period Start Date (first day)</t>
  </si>
  <si>
    <t>Templates for Schedules 11a–13 (Asset Management Plan)</t>
  </si>
  <si>
    <t>To prepare the templates for disclosure, the supplier's company name should be entered in cell C8, the  date of the first day of the 10 year planning period should be entered in cell C12, and the date on which the information is disclosed should be entered in cell C10 of the CoverSheet worksheet.</t>
  </si>
  <si>
    <t>The cell C12 entry (planning period start date) is used to calculate disclosure years in the column headings that show above some of the tables. It is also used to calculate the AMP planning period dates in the template title blocks (the title blocks are the light green shaded areas at the top of each template).
The cell C8 entry (company name ) is used in the template title blocks.
Dates should be entered in day/month/year order (Example -"1 April 2013").</t>
  </si>
  <si>
    <t>Conditional Formatting Settings on Data Entry Cells</t>
  </si>
  <si>
    <t>Schedule 12a columns G to K contains conditional formatting. The cells will change colour if the row totals do not add to 100%.</t>
  </si>
  <si>
    <t>Installed Firm Capacity 
Constraint +5 years
(cause)</t>
  </si>
  <si>
    <t>Transfer Capacity
(MVA)</t>
  </si>
  <si>
    <t>Schedules 11a–13</t>
  </si>
  <si>
    <t>All other project or programmes - asset relocations</t>
  </si>
  <si>
    <t>All other projects or programmes - quality of supply</t>
  </si>
  <si>
    <t>All other projects or programmes - legislative and regulatory</t>
  </si>
  <si>
    <t>All other projects or programmes - other reliability, safety and environment</t>
  </si>
  <si>
    <t>All other projects or programmes - routine expenditure</t>
  </si>
  <si>
    <t>All other projects or programmes - atypical expenditure</t>
  </si>
  <si>
    <t>Assets commissioned</t>
  </si>
  <si>
    <t>Capacity of distributed generation installed in year (MVA)</t>
  </si>
  <si>
    <t>Expenditure on non-network assets</t>
  </si>
  <si>
    <t>Schedule name</t>
  </si>
  <si>
    <t>REPORT ON FORECAST CAPITAL EXPENDITURE</t>
  </si>
  <si>
    <t>REPORT ON FORECAST OPERATIONAL EXPENDITURE</t>
  </si>
  <si>
    <t>REPORT ON ASSET CONDITION</t>
  </si>
  <si>
    <t>REPORT ON FORECAST CAPACITY</t>
  </si>
  <si>
    <t>REPORT ON FORECAST NETWORK DEMAND</t>
  </si>
  <si>
    <t>REPORT FORECAST INTERRUPTIONS AND DURATION</t>
  </si>
  <si>
    <t>REPORT ON ASSET MANAGEMENT MATURITY</t>
  </si>
  <si>
    <t>Information disclosure asset management plan schedules</t>
  </si>
  <si>
    <t>Schedule References</t>
  </si>
  <si>
    <t>12c</t>
  </si>
  <si>
    <t>Description of Calculation References</t>
  </si>
  <si>
    <t>Calculation cell formulas contain links to other cells within the same template or elsewhere in the workbook.  Key cell references are described in a column to the right of each template. These descriptions are provided to assist data entry. Cell references refer to the row of the template and not the schedule reference.</t>
  </si>
  <si>
    <t>Disclosure Template Instructions</t>
  </si>
  <si>
    <t>These templates have been prepared for use by EDBs when making disclosures under subclauses 2.6.1(1)(d), 2.6.1(1)(e), 2.6.1(2), 2.6.5(6), 2.6.6(1) and 2.6.6(2)  of the Electricity Distribution Information Disclosure Determination 2012. The EDB may include a completed Schedule 13: Report on Asset Management Maturity table with its disclosures made under subclause 2.6.6(1) and 2.6.6(2), but this is not required. Schedule 13 tables that are not completed should be removed from disclosures made under subclause 2.6.6(1) and 2.6.6(2).</t>
  </si>
  <si>
    <t>Data entered into this workbook may be entered only into the data entry cells.  Data entry cells are the bordered, unshaded areas (white cells) in each template.  Under no circumstances should data be entered into the workbook outside a data entry cell.</t>
  </si>
  <si>
    <t xml:space="preserve">The templates for schedules 11a, 12b and 12c  may require additional rows to be inserted in tables marked 'include additional rows if needed'. </t>
  </si>
  <si>
    <t>In some cases, where the information for disclosure is able to be ascertained from disclosures elsewhere in the workbook, such information is disclosed in a calculated cell.</t>
  </si>
  <si>
    <t>Template Version 4.1. Prepared 24 March 2015</t>
  </si>
  <si>
    <t>The references labelled 'sch ref' in the leftmost column of each template are consistent with the row references in the Electricity Distribution ID Determination 2012 (as issued on 24 March 2015). They provide a common reference between the rows in the determination and the template.</t>
  </si>
  <si>
    <t xml:space="preserve">Additional rows must not be inserted directly above the first row or below the last row of a table. This is to ensure that entries made in the new row are included in the totals.
For schedule 12b the formula for column J (Utilisation of Installed Firm Capacity %) will need to be copied into the inserted row(s).  Column A schedule references should not be entered in additional rows. </t>
  </si>
  <si>
    <t>Alpine Energy Limited</t>
  </si>
  <si>
    <t>Albury (ABY)</t>
  </si>
  <si>
    <t>N</t>
  </si>
  <si>
    <t>Balmoral (BML)</t>
  </si>
  <si>
    <t>Bell's Pond (BPD)</t>
  </si>
  <si>
    <t>Clandeboye 1 (CD1)</t>
  </si>
  <si>
    <t>N-1</t>
  </si>
  <si>
    <t>Clandeboye 2 (CD2)</t>
  </si>
  <si>
    <t>Cooney's Road (CNR)</t>
  </si>
  <si>
    <t>Fairlie (FLE)</t>
  </si>
  <si>
    <t>Geraldine (GLD)</t>
  </si>
  <si>
    <t>Glentanner (GTN)</t>
  </si>
  <si>
    <t>Haldon Lilybank (HLB)</t>
  </si>
  <si>
    <t>Pareora (PAR)</t>
  </si>
  <si>
    <t>Pleasant Point (PLP)</t>
  </si>
  <si>
    <t>Rangitata (RGA)</t>
  </si>
  <si>
    <t>Studholme (STU)</t>
  </si>
  <si>
    <t>Tekapo Village (TEK)</t>
  </si>
  <si>
    <t>Temuka (TMK)</t>
  </si>
  <si>
    <t>Timaru 11/33 (TIM)</t>
  </si>
  <si>
    <t>Twizel Village (TVS)</t>
  </si>
  <si>
    <t>Unwin Hut (UHT)</t>
  </si>
  <si>
    <t>Transformer</t>
  </si>
  <si>
    <t>AEL step up to Fairlie, main site tx is TPs at 6 with 4.18 load and 6+ generation. Transfer from PLP (TIM GXP).</t>
  </si>
  <si>
    <t>Load is an estimate.</t>
  </si>
  <si>
    <t>HV winding rating, MV and LV 15 each. Transfer from STU.</t>
  </si>
  <si>
    <t>No constraint within +5 years</t>
  </si>
  <si>
    <t>3 MVA replaced by 5/6.25 MVA in 2013. Transfer from ABY.</t>
  </si>
  <si>
    <t>Subtransmission circuit</t>
  </si>
  <si>
    <t>assumes 2nd 5/6.25/9 MVA ex-RGA in T1 position. Transfer from RGA &amp; TMK.</t>
  </si>
  <si>
    <t>Load is an estimate</t>
  </si>
  <si>
    <t>Lines did not allow more than 13.71 capacity; being upgraded to 20.09. Transfer from STU &amp; TIM.</t>
  </si>
  <si>
    <t>Transfer from TIM &amp; TMK &amp; ABY.</t>
  </si>
  <si>
    <t>Line does not allow 15 capacity. Transfer from GLD &amp; TMK &amp; CD1.</t>
  </si>
  <si>
    <t>Transpower</t>
  </si>
  <si>
    <t>TP has 2 x 11 MVA 110/11 kV txfrs feeding AEL 11 kV swbd. Transfer from BPD &amp; PAR.</t>
  </si>
  <si>
    <t>AEL step down to local area, main site tx is TPs. Transfer from TIM &amp; CD1 &amp; RGA &amp; GLD.</t>
  </si>
  <si>
    <t>AEL step up to Pareora/Pleasant Point, main site tx is TPs</t>
  </si>
  <si>
    <t>Low Charge</t>
  </si>
  <si>
    <t>Low Uncontrolled</t>
  </si>
  <si>
    <t>015</t>
  </si>
  <si>
    <t>015 Uncontrolled</t>
  </si>
  <si>
    <t>360</t>
  </si>
  <si>
    <t>360 Uncontrolled</t>
  </si>
  <si>
    <t>Assessed</t>
  </si>
  <si>
    <t>TOU 400V</t>
  </si>
  <si>
    <t>TOU 11kV</t>
  </si>
  <si>
    <t>IND</t>
  </si>
  <si>
    <t>We have implemented an asset management policy and have plans to review this.</t>
  </si>
  <si>
    <t xml:space="preserve">1. See individual AEL policies and plans, particularly p. 7 of AELs Asset management Policy.
</t>
  </si>
  <si>
    <t>An early draft of resource requirements is in place.  We have yet to draft a resourcing strategy.</t>
  </si>
  <si>
    <t>1. Asset Management Plan, chapters 6 &amp; 8.</t>
  </si>
  <si>
    <t>An early draft of communication strategy is in place.  We have yet to draft a communication plan.</t>
  </si>
  <si>
    <t>1. Asset Management Plan, chapter 6 &amp; App C for CAPEX data.
2. OPEX data.</t>
  </si>
  <si>
    <t>Our AMP is in place but we are yet to fully develop our AMS.  When the AMS is completed we can ensure that the AMP aligns with the AMS.</t>
  </si>
  <si>
    <t>Copies of our AMP are circulated to our subsidiary NETcon and to other large contractors. We do not provide copies to customers but will do so on request.</t>
  </si>
  <si>
    <t>We circulate a copy of our AMP to our principle contractor, shareholders, large consumers, and key staff.  A copy of our AMP is available, at reception and on our website.  We do not, however, meet with large consumers or other smaller contractors; nor do we present all staff with the key components of the AMP.  We leave it to stakeholders to read and interpret the AMP themselves.</t>
  </si>
  <si>
    <t>1. AMP, chapter 7
2. Job descriptions: Network Manager; Asset Manager; Maintenance Manager etc. 
3. Nimbus (Accounting)Software.</t>
  </si>
  <si>
    <t>An early draft of the designated responsibilities is in place but we are yet to review this.</t>
  </si>
  <si>
    <t>1. OPEX Data
2. NETcon Purchase order
3. NETcon Alliance Agreement
4. Job descriptions for senior management
5. Our AMP
6. Business Process Mapping (BPM) of processes
7. Board papers approving unplanned works and monthly financial/variance analysis reports.
8. Training Records
9. Board meeting minutes.</t>
  </si>
  <si>
    <t>Since 2005 we have recruited additional staff to ensure that our work plan can be completed.  For example, in 2005 we had one network engineer and eight support staff.  In 2012 we had grown to six network engineers and twelve support staff.  The Board approves unplanned works and notes monthly variances between budgeted and actual expenditure.  Our current weakness is that we tend to be more reactive than proactive. We are working to resolve our weaknesses.</t>
  </si>
  <si>
    <t>1. H&amp;S Management System includes a section on Reporting and Monitoring, pp. 16-19
2. Emergency Preparedness Plan
3. Network Policy Public Safety Management System
4. Participant Outage Plan, chapter 4
5. Specific documents on the Network Folder for contingency planning
6. AMP, chapter 7
7. Risk Register in the Health and Safety Vault database.</t>
  </si>
  <si>
    <t>We have a comprehensive Emergency Preparedness Plan in place which supports us to manage the continuity of critical asset management activity in an emergency event.  Our plan is part of our Public Safety Management System which ensures consistency between our policies and strategies around asset management objectives.</t>
  </si>
  <si>
    <t xml:space="preserve">1. Detailed position descriptions for the Asset Manager  and senior management descriptions
2. Chapter 2 of our AMP includes detailed discussion of our accountabilities for asset management
3. AEL Organisational Chart
4. BPM of processes
5. Safety Management System audit reports
6. Board meeting minutes on staffing levels and current / future competency requirements
7. Alliance Agreement with NETcon.
</t>
  </si>
  <si>
    <t xml:space="preserve">The roles and responsibilities, selection criteria and review processes for the appointment of members of the asset management team are documented but not reviewed against strategies and objectives. </t>
  </si>
  <si>
    <t xml:space="preserve">1. Alliance Agreement from NETcon
2. AMP,chapter 2 
3. BPM of HR processes
4. Board reports and meeting minutes discussing budgets, variance analysis, staff structures/requirements, and CAPEX and OPEX spending
</t>
  </si>
  <si>
    <t xml:space="preserve">An early draft of the resource requirements is in place but we have not yet drafted a resourcing strategy..  </t>
  </si>
  <si>
    <t>1.Schedule 13 Senior management meeting notes
2. Network meeting notes
3. Job descriptions of senior management
4. Board reports and meeting minutes
5. Alliance Agreement held with NETcon
6. Hard copies of standards manuals
7. The AMP contains a schedule of delegated authorities
8. Emergency recovery and disaster response arrangements.</t>
  </si>
  <si>
    <t>An early draft of the communication strategy is in place.</t>
  </si>
  <si>
    <t>1.  NETcon Alliance Agreement
2. Spread sheets for maintenance status of capacitors, closers, regulators, substations, etc.
3. Nimbus accounting software generate automated reports
4. New connection sign off sheets.</t>
  </si>
  <si>
    <t xml:space="preserve">We have an Alliance Agreement with our preferred contractor, NETcon.  We meet weekly with NETcon to discuss performance, operational progress and other relevant issues. The meetings are recorded in meeting minutes.  We have early drafts for selection criteria, contract management processes and contracts in place.  We have yet to implement a review process. </t>
  </si>
  <si>
    <t>1. Training and Compliance Manager maintains staff training records and a Competency Matrix
2. EEA meeting attendance records
3. Human Resource plans include HR BPMs.</t>
  </si>
  <si>
    <t xml:space="preserve">We do not currently break asset management activities down to a sufficiently disseminated level to be able to demonstrate that we align these to the development and implementation of our asset management system.  </t>
  </si>
  <si>
    <t>1. AEL Network Policy chapters 3 and 4.
2. Competency Matrix training plan.
3. Chartered Professional Engineers Act 2002.</t>
  </si>
  <si>
    <t>We hold a comprehensive database of our staff competencies and those of our preferred contactor, NETcon, and subcontractors.  We identify the training requirements by considering the planned work programme and the competencies that the work to be carried out will require.  Enduring competency requirements are linked to our AMPs will be a function of our Alliance Agreement with NETcon..</t>
  </si>
  <si>
    <t>1.  AEL Network Policy chapters 3 and 4
2. Competency Matrix Training Records
3. BPM for AEL HR processes
4. NETcon Alliance Agreement
5. The AEL Safety Management System (SMS) audit reports.</t>
  </si>
  <si>
    <t>Our comprehensive database, discussed above, is maintained by the Compliance and Training Manager as a function of the position.  Our contractors are able to access the database and view and update their competencies.</t>
  </si>
  <si>
    <t>1. Asset Management Policy
2. AMP
3. NETcon Alliance Agreement
4. Senior management job descriptions.</t>
  </si>
  <si>
    <t>Our AMP is made available to all staff on our internet and hard copies are distributed to the asset management and engineering teams.  We meet with our contractors each month to discuss the progression of the works programme.  We hold regular shareholder meetings where our asset management programme can be discussed.  Our stakeholder engagement, for consumers tends to be ad hoc.  We will need to improve our communications to better our score.</t>
  </si>
  <si>
    <t xml:space="preserve">1. BPM project
2. Use of Deloittes "New Industry Print" software.
</t>
  </si>
  <si>
    <t>We have completed the mapping or our processes under our BPM project.  Copies of all BPMs are available to staff on our intranet.  During 2014 we will undertake stage 2 in which we will review and revise our existing BPMs for continuous improvement.  We are continuing to develop out IT systems, where appropriate, to improve and record key processes.</t>
  </si>
  <si>
    <t xml:space="preserve">1. BPM project
2. Independent Review of Internal AMMAT. Ratings from Utility Consultants.
3. Board meetings minutes and reports
4. Deloittes strategic IT review.
</t>
  </si>
  <si>
    <t>We are in the early stages of capturing AM information requirements.</t>
  </si>
  <si>
    <t>1. AEL IT Policy Statement
2. GIS and gentrack
3. Deloittes AEL strategic IT review
4. AEL AMP
5. Creation of an IT Manager's position.</t>
  </si>
  <si>
    <t>Data verification, ratification, and cleansing is done on an ad hoc case-by-case basis.  Overall our asset management system is an informal system that includes GIS and gentrack.  We will look to improve this score during 2014 as we complete the data cleansing or our existing systems as a precursor to the installation of new systems.</t>
  </si>
  <si>
    <t>1. Appointment of IT Manager
2. Review of the IT system by Deloittes
3. Business Process Mapping
4. Board meetings and minutes.</t>
  </si>
  <si>
    <t>A function of the newly created ICT Manager role will be to develop the ICT systems around our AMP requirements based on the process identified by the BPM project.  We are establishing a review process.</t>
  </si>
  <si>
    <t>1. AMP, chapter 7
2. Health &amp; Safety Management System, p.40 and reports
3. EEA Asset Health Indicator Forum participant register
4. BPM
5. Board meeting minutes and board reports
6. Demand forecasts by the Asset Manager
7. Asset inspection data and sheet
8. Asset failure investigation report for Clayton Road outage
9. Asset condition reports from dissolved gas analysis (DGA) and partial discharge testing.</t>
  </si>
  <si>
    <t>We have developed a Risk Management Policy and are in the process of identifying asset related risk across the asset lifecycle.  We are in the process of implementing a risk management framework.</t>
  </si>
  <si>
    <t xml:space="preserve">1. AMP, chapter 7
2. Health &amp; Safety Management System, section 3. pp. 30,38
3. Competency Matrix
4. Hazard and Condition Review, Training Needs Analysis with Training and Compliance Manager
5. Senior management job descriptions.
</t>
  </si>
  <si>
    <t>We have early drafts for resourcing, competency and training requirements in place and have plans to complete these.</t>
  </si>
  <si>
    <t xml:space="preserve">1. Health and Safety Management System, pp.10,11
2. AMP, chp 1 purpose of the plan
3. Training and Compliance Manager role description
4. Public Safety Management System, p. 19
</t>
  </si>
  <si>
    <t>We have compiled a compliance register which lists all of our compliance obligations.  We report by exception to our board every quarter.  The register is used as part of the overarching risk management plan which is linked to our asset management practices.  We have yet to fully document our risk and control measures.</t>
  </si>
  <si>
    <t>1. AMP, chapter 5 and Appendix C
2. Load growth Data
3. Engineering design reports from Mitton Electronet
4. Board reports
5. Alliance Agreement held with NETcon.
6. NETcon maintenance schedule
7. Powerco procedures have been adapted for AEL.</t>
  </si>
  <si>
    <t>We have document control measures in place for all of our asset drawings.  And we have established BPMs for the building of new assets.  Currently we hold information in multiple systems which makes it difficult to demonstrate that lifecycle activities are carried out under specific conditions that are consistent with asset management policies and strategies.  Installing a new asset management system will greatly assist us to demonstrate how it is that this requirement.  We are now reviewing our initial BPMs</t>
  </si>
  <si>
    <t>1. AMP, chapters 4 and 6
2. Asset Manager role description
3. NETcon Alliance Agreement
4.  Fortnightly meetings between NETcon and the AEL Asset Manager
5. NETcon spread sheets outlining the  basic maintenance status 
6. Powerco standards adopted to suit AEL
7. Asset commissioning check sheet.</t>
  </si>
  <si>
    <t>We have an early draft for implementation and control of AM activities in place, but this draft does not contain detailed information on AM processes.</t>
  </si>
  <si>
    <t xml:space="preserve">1. AMP, chapter 6 and 8
2. Network Policy: Public Safety Management System, p. 21
3. AEL Network Policy: Plant and Transformer Maintenance.
4. Fortnightly meetings between NETcon and the AEL Asset Manager.
5. NETcon spread sheets outlining basic maintenance status. </t>
  </si>
  <si>
    <t>Condition assessments are predominately paper based records.  There are some gaps in the historical information held.  Part of the installation of a new asset management system will be data cleansing and ratification.  Once complete we would expect an increase in this score.  We are yet to formalise or determine measures to review our processes.</t>
  </si>
  <si>
    <t xml:space="preserve">1. Asset Management Policy, chapter 7
2. AMP, chapter 6
3. AEL Emergency Preparedness Plan, chapter 2 &amp; 3
4. AEL  Network Plant and Transformer Maintenance, section 1, p. 8
5. Health &amp; Safety Management System, p. 11
6. Participant Outage Plan, chapter 3.1
7. Plant Fault Form
9. Job descriptions of Senior Management
10. Use of Powerco standards adopted for AEL.
</t>
  </si>
  <si>
    <t>Our Emergency Preparedness Plan supports us to respond to emergency situations in an appropriate and timely manner.  However, the manual nature of recording events does not allow us to score ourselves higher than a 2 at this time.  A new asset management system that supports the centralisation of documentation will greatly assist us in improving this score in the future.</t>
  </si>
  <si>
    <t>1.  AMP, chapter 8
2. External review of 2013 AMP by Utility Consultants 
3. Audit reports of the Safety Management System.</t>
  </si>
  <si>
    <t>We do not currently have the information that is contained within our asset management system externally audited.  The system is dated and complex; we have found it difficult, if not impossible, to source an appropriate audit option.  We recognise the importance of external audits and intend to include a regular audit process in the scope of our new asset management system.</t>
  </si>
  <si>
    <t>1. AMP, subsection 6.8
2. Health &amp; Safety Management System, section 2, p. 16
3. AEL Emergency Preparedness Plan, chapter 2
4. Hazard and Incident Report form
5.  NETcon spread sheets showing general maintenance status on key assets; capacitor banks, closers, sub stations etc.
6. NETcon Alliance Agreement
7. Fortnightly meetings between NETcon and AEL Asset Manager
8. Commissioning works check sheets
9.  AEL project engineers asset inspection spread sheets.</t>
  </si>
  <si>
    <t xml:space="preserve">We have comprehensive and proven processes for routine and preventive inspection, maintenance and performance programmes.  Our investigation processes fully document incidents of asset failures taking note of nonconformities to establish root cause.  Determining if there is appropriate preventative action to ensure similar incidents do not occur in the future  is a key part of that process.  Chapter 6—Life Cycle Asset Management Planning, of our AMP provides detailed description of our inspection and maintenance programmes.  </t>
  </si>
  <si>
    <t>1. AMP, chapter 8
2. Staff hire; IT Manager and Network Manager, including role descriptions.
3. Acquisition of the Vault Health and Safety Data Base
4. Business Process Mapping for procurement, storage, installation of assets on Nimbus and Gentrack
5. Acquisition of Powerco procedures and standards including a cyclic review
6.  HB and DGA testing results (6monthly)
7.  NETcon spread sheets showing general maintenance status on key assets; capacitor banks, closers, sub stations etc.
8.  Mitton Electronet design reports.</t>
  </si>
  <si>
    <t>An early draft of the continuous improvement processes are in place and there is evidence of plans to complete and authorise these.</t>
  </si>
  <si>
    <t xml:space="preserve">1. AMP, subsection 8.4.1
2. Emails from and to the EEA, ANA, Sapere Group, Utility Consulting etc. as discussed in user guidance
3.  Reports from PWC, Utility Consulting, Sapere Group, Deloittes
3. EEA conference attendance registers
4. Subscriptions to various publications. </t>
  </si>
  <si>
    <t xml:space="preserve">We recognise the need for knowledge acquisition but have not drafted plans for any process.   </t>
  </si>
  <si>
    <t>Single transformer at 15 MVA</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</si>
</sst>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 mmmm\ yyyy"/>
    <numFmt numFmtId="165" formatCode="\(#,##0\);\(#,##0\);\-"/>
    <numFmt numFmtId="166" formatCode="_([$-1409]d\ mmmm\ yyyy;_(@"/>
    <numFmt numFmtId="167" formatCode="_(* @_)"/>
    <numFmt numFmtId="168" formatCode="[$-1409]d\ mmm\ yy;@"/>
    <numFmt numFmtId="169" formatCode="#,##0;\(#,##0\);\-"/>
    <numFmt numFmtId="170" formatCode="#,##0\ ;\(#,##0\);\-"/>
    <numFmt numFmtId="171" formatCode="#,##0.00\ ;\(#,##0.00\);\-"/>
    <numFmt numFmtId="172" formatCode="#,##0%\ ;\(#,##0%\);\-"/>
    <numFmt numFmtId="173" formatCode="#,##0.0%\ ;\(#,##0.0%\);\-"/>
    <numFmt numFmtId="174" formatCode="#,##0.0\ ;\(#,##0.0\);\-"/>
    <numFmt numFmtId="175" formatCode="#,##0.00%\ ;\(#,##0.00%\);\-"/>
  </numFmts>
  <fonts count="66" x14ac:knownFonts="1">
    <font>
      <sz val="10"/>
      <color theme="1"/>
      <name val="Calibri"/>
      <family val="4"/>
      <scheme val="minor"/>
    </font>
    <font>
      <sz val="11"/>
      <color theme="1"/>
      <name val="Calibri"/>
      <family val="2"/>
      <scheme val="minor"/>
    </font>
    <font>
      <sz val="8"/>
      <name val="Arial"/>
      <family val="2"/>
    </font>
    <font>
      <sz val="12"/>
      <name val="Arial"/>
      <family val="2"/>
    </font>
    <font>
      <sz val="10"/>
      <name val="Calibri"/>
      <family val="2"/>
    </font>
    <font>
      <i/>
      <sz val="8"/>
      <color indexed="8"/>
      <name val="Arial"/>
      <family val="2"/>
    </font>
    <font>
      <sz val="10"/>
      <color indexed="8"/>
      <name val="Calibri"/>
      <family val="4"/>
    </font>
    <font>
      <sz val="10"/>
      <color indexed="8"/>
      <name val="Calibri"/>
      <family val="2"/>
    </font>
    <font>
      <sz val="10"/>
      <color indexed="8"/>
      <name val="Calibri"/>
      <family val="1"/>
    </font>
    <font>
      <sz val="10"/>
      <name val="Calibri"/>
      <family val="2"/>
    </font>
    <font>
      <i/>
      <sz val="10"/>
      <name val="Calibri"/>
      <family val="2"/>
    </font>
    <font>
      <b/>
      <sz val="13"/>
      <color indexed="12"/>
      <name val="Calibri"/>
      <family val="2"/>
    </font>
    <font>
      <sz val="10"/>
      <color indexed="8"/>
      <name val="Calibri"/>
      <family val="2"/>
    </font>
    <font>
      <b/>
      <sz val="12"/>
      <color indexed="8"/>
      <name val="Calibri"/>
      <family val="1"/>
    </font>
    <font>
      <b/>
      <sz val="10"/>
      <color indexed="8"/>
      <name val="Calibri"/>
      <family val="1"/>
    </font>
    <font>
      <b/>
      <sz val="12"/>
      <color indexed="8"/>
      <name val="Calibri"/>
      <family val="2"/>
    </font>
    <font>
      <b/>
      <sz val="18"/>
      <color indexed="8"/>
      <name val="Calibri"/>
      <family val="1"/>
    </font>
    <font>
      <b/>
      <sz val="16"/>
      <color indexed="8"/>
      <name val="Calibri"/>
      <family val="1"/>
    </font>
    <font>
      <sz val="10"/>
      <color indexed="30"/>
      <name val="Calibri"/>
      <family val="2"/>
    </font>
    <font>
      <sz val="8"/>
      <color indexed="8"/>
      <name val="Calibri"/>
      <family val="2"/>
    </font>
    <font>
      <sz val="10"/>
      <color indexed="8"/>
      <name val="Arial"/>
      <family val="1"/>
    </font>
    <font>
      <sz val="10"/>
      <color theme="1"/>
      <name val="Calibri"/>
      <family val="4"/>
      <scheme val="minor"/>
    </font>
    <font>
      <b/>
      <sz val="13"/>
      <color theme="4"/>
      <name val="Calibri"/>
      <family val="2"/>
      <scheme val="minor"/>
    </font>
    <font>
      <i/>
      <sz val="10"/>
      <name val="Calibri"/>
      <family val="2"/>
      <scheme val="minor"/>
    </font>
    <font>
      <sz val="10"/>
      <color rgb="FF0070C0"/>
      <name val="Calibri"/>
      <family val="2"/>
      <scheme val="minor"/>
    </font>
    <font>
      <sz val="10"/>
      <name val="Calibri"/>
      <family val="2"/>
      <scheme val="minor"/>
    </font>
    <font>
      <i/>
      <sz val="8"/>
      <name val="Calibri"/>
      <family val="2"/>
      <scheme val="minor"/>
    </font>
    <font>
      <b/>
      <sz val="16"/>
      <name val="Calibri"/>
      <family val="4"/>
      <scheme val="minor"/>
    </font>
    <font>
      <i/>
      <sz val="12"/>
      <name val="Calibri"/>
      <family val="4"/>
      <scheme val="minor"/>
    </font>
    <font>
      <sz val="10"/>
      <name val="Calibri"/>
      <family val="4"/>
      <scheme val="minor"/>
    </font>
    <font>
      <b/>
      <sz val="12"/>
      <color theme="1"/>
      <name val="Calibri"/>
      <family val="1"/>
    </font>
    <font>
      <b/>
      <sz val="14"/>
      <name val="Calibri"/>
      <family val="2"/>
      <scheme val="minor"/>
    </font>
    <font>
      <b/>
      <sz val="12"/>
      <name val="Calibri"/>
      <family val="2"/>
      <scheme val="minor"/>
    </font>
    <font>
      <b/>
      <sz val="10"/>
      <name val="Calibri"/>
      <family val="2"/>
      <scheme val="minor"/>
    </font>
    <font>
      <u/>
      <sz val="10"/>
      <color theme="4"/>
      <name val="Calibri"/>
      <family val="2"/>
    </font>
    <font>
      <b/>
      <sz val="10"/>
      <color theme="1"/>
      <name val="Calibri"/>
      <family val="4"/>
      <scheme val="minor"/>
    </font>
    <font>
      <sz val="12"/>
      <name val="Calibri"/>
      <family val="2"/>
      <scheme val="minor"/>
    </font>
    <font>
      <b/>
      <sz val="11"/>
      <name val="Calibri"/>
      <family val="2"/>
      <scheme val="minor"/>
    </font>
    <font>
      <sz val="11"/>
      <name val="Calibri"/>
      <family val="2"/>
      <scheme val="minor"/>
    </font>
    <font>
      <sz val="12"/>
      <color theme="1"/>
      <name val="Calibri"/>
      <family val="2"/>
      <scheme val="minor"/>
    </font>
    <font>
      <i/>
      <sz val="12"/>
      <name val="Calibri"/>
      <family val="2"/>
      <scheme val="minor"/>
    </font>
    <font>
      <sz val="10"/>
      <color theme="1"/>
      <name val="Calibri"/>
      <family val="2"/>
      <scheme val="minor"/>
    </font>
    <font>
      <b/>
      <sz val="10"/>
      <color theme="1"/>
      <name val="Calibri"/>
      <family val="2"/>
      <scheme val="minor"/>
    </font>
    <font>
      <b/>
      <i/>
      <sz val="12"/>
      <color theme="1"/>
      <name val="Calibri"/>
      <family val="2"/>
    </font>
    <font>
      <sz val="12"/>
      <color rgb="FF0070C0"/>
      <name val="Calibri"/>
      <family val="2"/>
      <scheme val="minor"/>
    </font>
    <font>
      <b/>
      <sz val="16"/>
      <color rgb="FF0070C0"/>
      <name val="Calibri"/>
      <family val="2"/>
      <scheme val="minor"/>
    </font>
    <font>
      <b/>
      <sz val="10"/>
      <name val="Calibri"/>
      <family val="2"/>
    </font>
    <font>
      <b/>
      <sz val="18"/>
      <color theme="3"/>
      <name val="Calibri"/>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indexed="8"/>
      <name val="Calibri"/>
      <family val="2"/>
    </font>
    <font>
      <b/>
      <sz val="12"/>
      <color theme="1"/>
      <name val="Calibri"/>
      <family val="1"/>
      <scheme val="major"/>
    </font>
    <font>
      <b/>
      <i/>
      <sz val="12"/>
      <color theme="1"/>
      <name val="Calibri"/>
      <family val="2"/>
      <scheme val="major"/>
    </font>
  </fonts>
  <fills count="38">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99"/>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thin">
        <color indexed="8"/>
      </right>
      <top/>
      <bottom style="thin">
        <color indexed="8"/>
      </bottom>
      <diagonal/>
    </border>
    <border>
      <left style="thin">
        <color indexed="64"/>
      </left>
      <right style="thin">
        <color indexed="64"/>
      </right>
      <top/>
      <bottom/>
      <diagonal/>
    </border>
    <border>
      <left/>
      <right style="thin">
        <color indexed="64"/>
      </right>
      <top/>
      <bottom/>
      <diagonal/>
    </border>
    <border>
      <left style="thin">
        <color indexed="8"/>
      </left>
      <right/>
      <top/>
      <bottom/>
      <diagonal/>
    </border>
    <border>
      <left/>
      <right/>
      <top/>
      <bottom style="thin">
        <color indexed="8"/>
      </bottom>
      <diagonal/>
    </border>
    <border>
      <left/>
      <right style="thin">
        <color indexed="8"/>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top style="thin">
        <color indexed="8"/>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thin">
        <color indexed="8"/>
      </top>
      <bottom/>
      <diagonal/>
    </border>
    <border>
      <left/>
      <right style="thin">
        <color indexed="8"/>
      </right>
      <top style="thin">
        <color indexed="8"/>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80">
    <xf numFmtId="0" fontId="0" fillId="0" borderId="0">
      <alignment horizontal="right"/>
    </xf>
    <xf numFmtId="0" fontId="22" fillId="0" borderId="1">
      <alignment horizontal="center" vertical="center"/>
      <protection locked="0"/>
    </xf>
    <xf numFmtId="165" fontId="9" fillId="4" borderId="0" applyFont="0" applyBorder="0" applyAlignment="0" applyProtection="0"/>
    <xf numFmtId="0" fontId="9" fillId="4" borderId="0" applyFont="0" applyBorder="0" applyProtection="0">
      <alignment horizontal="right"/>
    </xf>
    <xf numFmtId="0" fontId="23" fillId="4" borderId="0" applyBorder="0"/>
    <xf numFmtId="0" fontId="22" fillId="5" borderId="1">
      <alignment horizontal="center"/>
    </xf>
    <xf numFmtId="0" fontId="24" fillId="0" borderId="1">
      <protection locked="0"/>
    </xf>
    <xf numFmtId="0" fontId="25" fillId="4" borderId="0" applyAlignment="0"/>
    <xf numFmtId="166" fontId="20" fillId="0" borderId="0" applyFont="0" applyFill="0" applyBorder="0" applyProtection="0">
      <protection locked="0"/>
    </xf>
    <xf numFmtId="168" fontId="20" fillId="0" borderId="0" applyFont="0" applyFill="0" applyBorder="0" applyAlignment="0" applyProtection="0">
      <alignment wrapText="1"/>
    </xf>
    <xf numFmtId="164" fontId="22" fillId="5" borderId="1">
      <alignment horizontal="center" vertical="center"/>
    </xf>
    <xf numFmtId="0" fontId="26" fillId="4" borderId="0" applyNumberFormat="0" applyBorder="0">
      <alignment horizontal="left"/>
    </xf>
    <xf numFmtId="0" fontId="27" fillId="5" borderId="3" applyBorder="0"/>
    <xf numFmtId="0" fontId="28" fillId="5" borderId="0" applyNumberFormat="0" applyBorder="0">
      <alignment horizontal="right"/>
    </xf>
    <xf numFmtId="0" fontId="12" fillId="5" borderId="0" applyFont="0" applyAlignment="0"/>
    <xf numFmtId="0" fontId="29" fillId="5" borderId="0" applyBorder="0">
      <alignment vertical="top" wrapText="1"/>
    </xf>
    <xf numFmtId="0" fontId="23" fillId="5" borderId="0" applyAlignment="0">
      <alignment horizontal="center"/>
    </xf>
    <xf numFmtId="0" fontId="30" fillId="0" borderId="0" applyNumberFormat="0" applyFill="0" applyAlignment="0" applyProtection="0"/>
    <xf numFmtId="0" fontId="31" fillId="4" borderId="0" applyBorder="0"/>
    <xf numFmtId="0" fontId="32" fillId="4" borderId="0" applyBorder="0"/>
    <xf numFmtId="0" fontId="33" fillId="4" borderId="0" applyBorder="0">
      <alignment horizontal="left"/>
    </xf>
    <xf numFmtId="0" fontId="33" fillId="4" borderId="0" applyBorder="0">
      <alignment horizontal="center" wrapText="1"/>
    </xf>
    <xf numFmtId="0" fontId="4" fillId="4" borderId="4" applyNumberFormat="0" applyFont="0" applyAlignment="0"/>
    <xf numFmtId="0" fontId="34" fillId="0" borderId="0" applyNumberFormat="0" applyFill="0" applyBorder="0" applyAlignment="0" applyProtection="0">
      <alignment vertical="top"/>
      <protection locked="0"/>
    </xf>
    <xf numFmtId="0" fontId="23" fillId="4" borderId="0" applyNumberFormat="0" applyBorder="0" applyProtection="0">
      <alignment horizontal="right"/>
    </xf>
    <xf numFmtId="0" fontId="23" fillId="4" borderId="8">
      <alignment horizontal="right"/>
    </xf>
    <xf numFmtId="0" fontId="33" fillId="4" borderId="1" applyAlignment="0">
      <alignment horizontal="center" vertical="center" wrapText="1"/>
    </xf>
    <xf numFmtId="0" fontId="25" fillId="4" borderId="1" applyAlignment="0">
      <alignment horizontal="center" vertical="top" wrapText="1"/>
    </xf>
    <xf numFmtId="0" fontId="25" fillId="4" borderId="1" applyAlignment="0" applyProtection="0">
      <alignment vertical="top" wrapText="1"/>
    </xf>
    <xf numFmtId="0" fontId="25" fillId="4" borderId="0" applyBorder="0">
      <alignment horizontal="left"/>
    </xf>
    <xf numFmtId="167" fontId="20" fillId="0" borderId="0" applyFont="0" applyFill="0" applyBorder="0">
      <alignment horizontal="left"/>
      <protection locked="0"/>
    </xf>
    <xf numFmtId="0" fontId="23" fillId="4" borderId="0" applyBorder="0">
      <alignment horizontal="center" wrapText="1"/>
    </xf>
    <xf numFmtId="43" fontId="21" fillId="0" borderId="0" applyFont="0" applyFill="0" applyBorder="0" applyAlignment="0" applyProtection="0"/>
    <xf numFmtId="41" fontId="21" fillId="0" borderId="0" applyFont="0" applyFill="0" applyBorder="0" applyAlignment="0" applyProtection="0"/>
    <xf numFmtId="44" fontId="21" fillId="0" borderId="0" applyFont="0" applyFill="0" applyBorder="0" applyAlignment="0" applyProtection="0"/>
    <xf numFmtId="42" fontId="21" fillId="0" borderId="0" applyFont="0" applyFill="0" applyBorder="0" applyAlignment="0" applyProtection="0"/>
    <xf numFmtId="9" fontId="21" fillId="0" borderId="0" applyFont="0" applyFill="0" applyBorder="0" applyAlignment="0" applyProtection="0"/>
    <xf numFmtId="0" fontId="47" fillId="0" borderId="0" applyNumberFormat="0" applyFill="0" applyBorder="0" applyAlignment="0" applyProtection="0"/>
    <xf numFmtId="0" fontId="48" fillId="0" borderId="29" applyNumberFormat="0" applyFill="0" applyAlignment="0" applyProtection="0"/>
    <xf numFmtId="0" fontId="49" fillId="0" borderId="30" applyNumberFormat="0" applyFill="0" applyAlignment="0" applyProtection="0"/>
    <xf numFmtId="0" fontId="50" fillId="0" borderId="31" applyNumberFormat="0" applyFill="0" applyAlignment="0" applyProtection="0"/>
    <xf numFmtId="0" fontId="50" fillId="0" borderId="0" applyNumberFormat="0" applyFill="0" applyBorder="0" applyAlignment="0" applyProtection="0"/>
    <xf numFmtId="0" fontId="51" fillId="6" borderId="0" applyNumberFormat="0" applyBorder="0" applyAlignment="0" applyProtection="0"/>
    <xf numFmtId="0" fontId="52" fillId="7" borderId="0" applyNumberFormat="0" applyBorder="0" applyAlignment="0" applyProtection="0"/>
    <xf numFmtId="0" fontId="53" fillId="8" borderId="0" applyNumberFormat="0" applyBorder="0" applyAlignment="0" applyProtection="0"/>
    <xf numFmtId="0" fontId="54" fillId="9" borderId="32" applyNumberFormat="0" applyAlignment="0" applyProtection="0"/>
    <xf numFmtId="0" fontId="55" fillId="10" borderId="33" applyNumberFormat="0" applyAlignment="0" applyProtection="0"/>
    <xf numFmtId="0" fontId="56" fillId="10" borderId="32" applyNumberFormat="0" applyAlignment="0" applyProtection="0"/>
    <xf numFmtId="0" fontId="57" fillId="0" borderId="34" applyNumberFormat="0" applyFill="0" applyAlignment="0" applyProtection="0"/>
    <xf numFmtId="0" fontId="58" fillId="11" borderId="35" applyNumberFormat="0" applyAlignment="0" applyProtection="0"/>
    <xf numFmtId="0" fontId="59" fillId="0" borderId="0" applyNumberFormat="0" applyFill="0" applyBorder="0" applyAlignment="0" applyProtection="0"/>
    <xf numFmtId="0" fontId="21" fillId="12" borderId="36" applyNumberFormat="0" applyFont="0" applyAlignment="0" applyProtection="0"/>
    <xf numFmtId="0" fontId="60" fillId="0" borderId="0" applyNumberFormat="0" applyFill="0" applyBorder="0" applyAlignment="0" applyProtection="0"/>
    <xf numFmtId="0" fontId="61" fillId="0" borderId="37" applyNumberFormat="0" applyFill="0" applyAlignment="0" applyProtection="0"/>
    <xf numFmtId="0" fontId="62"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2" fillId="16" borderId="0" applyNumberFormat="0" applyBorder="0" applyAlignment="0" applyProtection="0"/>
    <xf numFmtId="0" fontId="62"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62" fillId="20" borderId="0" applyNumberFormat="0" applyBorder="0" applyAlignment="0" applyProtection="0"/>
    <xf numFmtId="0" fontId="62"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62" fillId="24" borderId="0" applyNumberFormat="0" applyBorder="0" applyAlignment="0" applyProtection="0"/>
    <xf numFmtId="0" fontId="62"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62" fillId="28" borderId="0" applyNumberFormat="0" applyBorder="0" applyAlignment="0" applyProtection="0"/>
    <xf numFmtId="0" fontId="62"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62" fillId="32" borderId="0" applyNumberFormat="0" applyBorder="0" applyAlignment="0" applyProtection="0"/>
    <xf numFmtId="0" fontId="62"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62" fillId="36" borderId="0" applyNumberFormat="0" applyBorder="0" applyAlignment="0" applyProtection="0"/>
    <xf numFmtId="0" fontId="64" fillId="0" borderId="0" applyNumberFormat="0" applyFill="0" applyAlignment="0"/>
    <xf numFmtId="0" fontId="64" fillId="0" borderId="0" applyNumberFormat="0" applyFill="0" applyAlignment="0"/>
  </cellStyleXfs>
  <cellXfs count="326">
    <xf numFmtId="0" fontId="0" fillId="0" borderId="0" xfId="0">
      <alignment horizontal="right"/>
    </xf>
    <xf numFmtId="0" fontId="0" fillId="0" borderId="0" xfId="0" applyFill="1">
      <alignment horizontal="right"/>
    </xf>
    <xf numFmtId="0" fontId="3" fillId="0" borderId="0" xfId="0" applyFont="1">
      <alignment horizontal="right"/>
    </xf>
    <xf numFmtId="0" fontId="3" fillId="0" borderId="0" xfId="0" applyFont="1" applyAlignment="1"/>
    <xf numFmtId="0" fontId="0" fillId="0" borderId="0" xfId="0">
      <alignment horizontal="right"/>
    </xf>
    <xf numFmtId="0" fontId="0" fillId="0" borderId="0" xfId="0" applyAlignment="1"/>
    <xf numFmtId="0" fontId="0" fillId="0" borderId="0" xfId="0" applyAlignment="1">
      <alignment wrapText="1"/>
    </xf>
    <xf numFmtId="0" fontId="0" fillId="0" borderId="0" xfId="0">
      <alignment horizontal="right"/>
    </xf>
    <xf numFmtId="0" fontId="0" fillId="0" borderId="0" xfId="0" applyBorder="1">
      <alignment horizontal="right"/>
    </xf>
    <xf numFmtId="0" fontId="0" fillId="0" borderId="0" xfId="0" applyBorder="1">
      <alignment horizontal="right"/>
    </xf>
    <xf numFmtId="0" fontId="0" fillId="0" borderId="0" xfId="0">
      <alignment horizontal="right"/>
    </xf>
    <xf numFmtId="0" fontId="0" fillId="0" borderId="0" xfId="0">
      <alignment horizontal="right"/>
    </xf>
    <xf numFmtId="0" fontId="0" fillId="0" borderId="0" xfId="0" applyAlignment="1"/>
    <xf numFmtId="0" fontId="0" fillId="0" borderId="0" xfId="0" applyAlignment="1">
      <alignment vertical="center"/>
    </xf>
    <xf numFmtId="0" fontId="19" fillId="0" borderId="0" xfId="0" applyFont="1" applyAlignment="1"/>
    <xf numFmtId="0" fontId="0" fillId="0" borderId="0" xfId="0">
      <alignment horizontal="right"/>
    </xf>
    <xf numFmtId="0" fontId="0" fillId="0" borderId="0" xfId="0">
      <alignment horizontal="right"/>
    </xf>
    <xf numFmtId="0" fontId="0" fillId="0" borderId="0" xfId="0">
      <alignment horizontal="right"/>
    </xf>
    <xf numFmtId="0" fontId="0" fillId="0" borderId="0" xfId="0" applyBorder="1" applyAlignment="1"/>
    <xf numFmtId="0" fontId="0" fillId="0" borderId="0" xfId="0" applyAlignment="1"/>
    <xf numFmtId="0" fontId="0" fillId="0" borderId="0" xfId="0" applyAlignment="1"/>
    <xf numFmtId="0" fontId="25" fillId="4" borderId="8" xfId="7" applyBorder="1"/>
    <xf numFmtId="0" fontId="25" fillId="4" borderId="8" xfId="7" applyBorder="1" applyAlignment="1"/>
    <xf numFmtId="0" fontId="23" fillId="4" borderId="19" xfId="25" applyBorder="1">
      <alignment horizontal="right"/>
    </xf>
    <xf numFmtId="0" fontId="25" fillId="4" borderId="5" xfId="7" applyBorder="1"/>
    <xf numFmtId="0" fontId="25" fillId="4" borderId="16" xfId="7" applyBorder="1"/>
    <xf numFmtId="0" fontId="6" fillId="5" borderId="8" xfId="14" applyFont="1" applyBorder="1"/>
    <xf numFmtId="0" fontId="25" fillId="4" borderId="0" xfId="7" applyBorder="1" applyAlignment="1">
      <alignment horizontal="left" indent="2"/>
    </xf>
    <xf numFmtId="0" fontId="25" fillId="4" borderId="0" xfId="7" applyBorder="1" applyAlignment="1">
      <alignment horizontal="center" wrapText="1"/>
    </xf>
    <xf numFmtId="0" fontId="11" fillId="5" borderId="0" xfId="14" applyFont="1" applyBorder="1" applyAlignment="1"/>
    <xf numFmtId="0" fontId="25" fillId="4" borderId="8" xfId="7" applyBorder="1" applyAlignment="1">
      <alignment vertical="center"/>
    </xf>
    <xf numFmtId="0" fontId="6" fillId="5" borderId="12" xfId="14" applyFont="1" applyBorder="1"/>
    <xf numFmtId="0" fontId="6" fillId="5" borderId="13" xfId="14" applyFont="1" applyBorder="1"/>
    <xf numFmtId="0" fontId="6" fillId="5" borderId="14" xfId="14" applyFont="1" applyBorder="1"/>
    <xf numFmtId="0" fontId="6" fillId="5" borderId="3" xfId="14" applyFont="1" applyBorder="1"/>
    <xf numFmtId="0" fontId="23" fillId="4" borderId="0" xfId="31" applyBorder="1">
      <alignment horizontal="center" wrapText="1"/>
    </xf>
    <xf numFmtId="0" fontId="10" fillId="5" borderId="0" xfId="14" applyFont="1" applyBorder="1" applyAlignment="1">
      <alignment horizontal="left" indent="2"/>
    </xf>
    <xf numFmtId="0" fontId="25" fillId="4" borderId="0" xfId="7" applyBorder="1" applyAlignment="1">
      <alignment horizontal="left" indent="3"/>
    </xf>
    <xf numFmtId="0" fontId="23" fillId="4" borderId="8" xfId="31" applyBorder="1">
      <alignment horizontal="center" wrapText="1"/>
    </xf>
    <xf numFmtId="0" fontId="23" fillId="5" borderId="3" xfId="16" applyBorder="1" applyAlignment="1">
      <alignment horizontal="left"/>
    </xf>
    <xf numFmtId="0" fontId="25" fillId="4" borderId="15" xfId="7" applyBorder="1"/>
    <xf numFmtId="0" fontId="29" fillId="5" borderId="13" xfId="15" applyBorder="1">
      <alignment vertical="top" wrapText="1"/>
    </xf>
    <xf numFmtId="0" fontId="29" fillId="5" borderId="0" xfId="15" applyBorder="1" applyAlignment="1">
      <alignment vertical="top" wrapText="1"/>
    </xf>
    <xf numFmtId="0" fontId="6" fillId="5" borderId="0" xfId="14" applyFont="1" applyBorder="1" applyAlignment="1"/>
    <xf numFmtId="0" fontId="23" fillId="4" borderId="7" xfId="25" applyBorder="1">
      <alignment horizontal="right"/>
    </xf>
    <xf numFmtId="0" fontId="28" fillId="5" borderId="0" xfId="13" applyBorder="1">
      <alignment horizontal="right"/>
    </xf>
    <xf numFmtId="0" fontId="29" fillId="5" borderId="8" xfId="15" applyBorder="1" applyAlignment="1">
      <alignment vertical="top" wrapText="1"/>
    </xf>
    <xf numFmtId="0" fontId="23" fillId="4" borderId="0" xfId="25" applyBorder="1">
      <alignment horizontal="right"/>
    </xf>
    <xf numFmtId="0" fontId="23" fillId="4" borderId="7" xfId="25" applyBorder="1" applyAlignment="1">
      <alignment horizontal="right" vertical="center"/>
    </xf>
    <xf numFmtId="166" fontId="18" fillId="2" borderId="2" xfId="8" applyFont="1" applyFill="1" applyBorder="1">
      <protection locked="0"/>
    </xf>
    <xf numFmtId="0" fontId="6" fillId="5" borderId="0" xfId="14" applyFont="1" applyBorder="1"/>
    <xf numFmtId="0" fontId="23" fillId="5" borderId="0" xfId="16" applyBorder="1" applyAlignment="1"/>
    <xf numFmtId="168" fontId="35" fillId="3" borderId="0" xfId="9" applyFont="1" applyFill="1" applyBorder="1" applyAlignment="1">
      <alignment horizontal="center" wrapText="1"/>
    </xf>
    <xf numFmtId="0" fontId="0" fillId="0" borderId="0" xfId="0">
      <alignment horizontal="right"/>
    </xf>
    <xf numFmtId="0" fontId="6" fillId="5" borderId="0" xfId="14" applyFont="1" applyBorder="1"/>
    <xf numFmtId="0" fontId="27" fillId="5" borderId="0" xfId="12" applyBorder="1"/>
    <xf numFmtId="0" fontId="23" fillId="4" borderId="5" xfId="25" applyBorder="1">
      <alignment horizontal="right"/>
    </xf>
    <xf numFmtId="0" fontId="23" fillId="4" borderId="0" xfId="25" applyBorder="1" applyAlignment="1">
      <alignment horizontal="right" vertical="center"/>
    </xf>
    <xf numFmtId="0" fontId="23" fillId="5" borderId="0" xfId="16" applyBorder="1" applyAlignment="1"/>
    <xf numFmtId="0" fontId="25" fillId="0" borderId="0" xfId="7" applyFill="1" applyBorder="1"/>
    <xf numFmtId="0" fontId="0" fillId="0" borderId="0" xfId="0" applyFill="1" applyBorder="1">
      <alignment horizontal="right"/>
    </xf>
    <xf numFmtId="0" fontId="0" fillId="0" borderId="0" xfId="0" applyBorder="1">
      <alignment horizontal="right"/>
    </xf>
    <xf numFmtId="0" fontId="23" fillId="4" borderId="7" xfId="25" applyBorder="1">
      <alignment horizontal="right"/>
    </xf>
    <xf numFmtId="0" fontId="33" fillId="4" borderId="0" xfId="7" applyFont="1" applyBorder="1" applyAlignment="1">
      <alignment horizontal="left"/>
    </xf>
    <xf numFmtId="0" fontId="33" fillId="4" borderId="0" xfId="29" applyFont="1" applyBorder="1">
      <alignment horizontal="left"/>
    </xf>
    <xf numFmtId="0" fontId="0" fillId="0" borderId="0" xfId="0">
      <alignment horizontal="right"/>
    </xf>
    <xf numFmtId="0" fontId="33" fillId="4" borderId="0" xfId="7" applyFont="1" applyBorder="1" applyAlignment="1">
      <alignment horizontal="right"/>
    </xf>
    <xf numFmtId="0" fontId="0" fillId="0" borderId="0" xfId="0">
      <alignment horizontal="right"/>
    </xf>
    <xf numFmtId="0" fontId="22" fillId="5" borderId="1" xfId="5" applyBorder="1">
      <alignment horizontal="center"/>
    </xf>
    <xf numFmtId="164" fontId="22" fillId="5" borderId="1" xfId="10" applyBorder="1">
      <alignment horizontal="center" vertical="center"/>
    </xf>
    <xf numFmtId="0" fontId="0" fillId="0" borderId="0" xfId="0">
      <alignment horizontal="right"/>
    </xf>
    <xf numFmtId="0" fontId="25" fillId="4" borderId="0" xfId="7" applyBorder="1"/>
    <xf numFmtId="0" fontId="6" fillId="5" borderId="0" xfId="14" applyFont="1" applyBorder="1"/>
    <xf numFmtId="0" fontId="27" fillId="5" borderId="0" xfId="12" applyBorder="1"/>
    <xf numFmtId="0" fontId="25" fillId="4" borderId="0" xfId="7" applyBorder="1" applyAlignment="1"/>
    <xf numFmtId="0" fontId="0" fillId="0" borderId="0" xfId="0">
      <alignment horizontal="right"/>
    </xf>
    <xf numFmtId="0" fontId="0" fillId="0" borderId="0" xfId="0">
      <alignment horizontal="right"/>
    </xf>
    <xf numFmtId="0" fontId="0" fillId="0" borderId="0" xfId="0">
      <alignment horizontal="right"/>
    </xf>
    <xf numFmtId="0" fontId="0" fillId="0" borderId="0" xfId="0">
      <alignment horizontal="right"/>
    </xf>
    <xf numFmtId="0" fontId="25" fillId="4" borderId="0" xfId="7" applyBorder="1"/>
    <xf numFmtId="0" fontId="6" fillId="5" borderId="0" xfId="14" applyFont="1" applyBorder="1"/>
    <xf numFmtId="0" fontId="27" fillId="5" borderId="3" xfId="12" applyBorder="1"/>
    <xf numFmtId="0" fontId="25" fillId="4" borderId="0" xfId="7" applyBorder="1" applyAlignment="1"/>
    <xf numFmtId="0" fontId="25" fillId="4" borderId="0" xfId="29" applyBorder="1">
      <alignment horizontal="left"/>
    </xf>
    <xf numFmtId="0" fontId="29" fillId="5" borderId="0" xfId="15" applyBorder="1" applyAlignment="1">
      <alignment vertical="top"/>
    </xf>
    <xf numFmtId="0" fontId="0" fillId="0" borderId="0" xfId="0">
      <alignment horizontal="right"/>
    </xf>
    <xf numFmtId="0" fontId="6" fillId="5" borderId="0" xfId="14" applyFont="1" applyBorder="1"/>
    <xf numFmtId="0" fontId="0" fillId="0" borderId="0" xfId="0">
      <alignment horizontal="right"/>
    </xf>
    <xf numFmtId="0" fontId="27" fillId="5" borderId="3" xfId="12" applyBorder="1"/>
    <xf numFmtId="0" fontId="27" fillId="5" borderId="0" xfId="12" applyBorder="1"/>
    <xf numFmtId="0" fontId="27" fillId="5" borderId="3" xfId="12" applyBorder="1" applyAlignment="1">
      <alignment horizontal="left" indent="1"/>
    </xf>
    <xf numFmtId="0" fontId="6" fillId="5" borderId="0" xfId="14" applyFont="1" applyBorder="1"/>
    <xf numFmtId="0" fontId="27" fillId="5" borderId="3" xfId="12" applyBorder="1" applyAlignment="1">
      <alignment horizontal="left" indent="1"/>
    </xf>
    <xf numFmtId="0" fontId="6" fillId="5" borderId="0" xfId="14" applyFont="1" applyBorder="1"/>
    <xf numFmtId="0" fontId="29" fillId="5" borderId="3" xfId="15" applyBorder="1" applyAlignment="1">
      <alignment vertical="top" wrapText="1"/>
    </xf>
    <xf numFmtId="0" fontId="6" fillId="0" borderId="0" xfId="14" applyFont="1" applyFill="1" applyBorder="1"/>
    <xf numFmtId="0" fontId="29" fillId="0" borderId="0" xfId="15" applyFill="1" applyBorder="1" applyAlignment="1">
      <alignment vertical="top" wrapText="1"/>
    </xf>
    <xf numFmtId="0" fontId="36" fillId="4" borderId="1" xfId="28" applyFont="1" applyBorder="1" applyAlignment="1">
      <alignment vertical="top" wrapText="1"/>
    </xf>
    <xf numFmtId="0" fontId="37" fillId="4" borderId="1" xfId="26" applyFont="1" applyBorder="1">
      <alignment horizontal="center" vertical="center" wrapText="1"/>
    </xf>
    <xf numFmtId="0" fontId="38" fillId="4" borderId="8" xfId="7" applyFont="1" applyBorder="1"/>
    <xf numFmtId="0" fontId="38" fillId="0" borderId="0" xfId="7" applyFont="1" applyFill="1" applyBorder="1"/>
    <xf numFmtId="0" fontId="37" fillId="0" borderId="0" xfId="26" applyFont="1" applyFill="1" applyBorder="1">
      <alignment horizontal="center" vertical="center" wrapText="1"/>
    </xf>
    <xf numFmtId="0" fontId="36" fillId="4" borderId="8" xfId="7" applyFont="1" applyBorder="1"/>
    <xf numFmtId="0" fontId="36" fillId="0" borderId="0" xfId="7" applyFont="1" applyFill="1" applyBorder="1"/>
    <xf numFmtId="0" fontId="36" fillId="4" borderId="1" xfId="27" applyFont="1" applyBorder="1" applyAlignment="1">
      <alignment horizontal="center" vertical="top" wrapText="1"/>
    </xf>
    <xf numFmtId="0" fontId="39" fillId="0" borderId="0" xfId="0" applyFont="1" applyBorder="1">
      <alignment horizontal="right"/>
    </xf>
    <xf numFmtId="0" fontId="36" fillId="4" borderId="16" xfId="7" applyFont="1" applyBorder="1"/>
    <xf numFmtId="0" fontId="23" fillId="4" borderId="0" xfId="11" applyFont="1" applyBorder="1">
      <alignment horizontal="left"/>
    </xf>
    <xf numFmtId="0" fontId="36" fillId="4" borderId="0" xfId="7" applyFont="1" applyBorder="1"/>
    <xf numFmtId="0" fontId="36" fillId="4" borderId="0" xfId="7" applyFont="1" applyBorder="1" applyAlignment="1"/>
    <xf numFmtId="0" fontId="31" fillId="4" borderId="0" xfId="18" applyFont="1" applyBorder="1" applyAlignment="1">
      <alignment horizontal="left" indent="1"/>
    </xf>
    <xf numFmtId="0" fontId="6" fillId="5" borderId="0" xfId="14" applyFont="1" applyBorder="1"/>
    <xf numFmtId="0" fontId="27" fillId="5" borderId="3" xfId="12" applyBorder="1" applyAlignment="1">
      <alignment horizontal="left" indent="1"/>
    </xf>
    <xf numFmtId="0" fontId="37" fillId="4" borderId="1" xfId="26" applyFont="1" applyBorder="1">
      <alignment horizontal="center" vertical="center" wrapText="1"/>
    </xf>
    <xf numFmtId="0" fontId="36" fillId="4" borderId="0" xfId="7" applyFont="1" applyBorder="1" applyAlignment="1">
      <alignment vertical="center"/>
    </xf>
    <xf numFmtId="0" fontId="32" fillId="4" borderId="0" xfId="18" applyFont="1" applyBorder="1" applyAlignment="1">
      <alignment horizontal="left" indent="1"/>
    </xf>
    <xf numFmtId="0" fontId="40" fillId="4" borderId="0" xfId="25" applyFont="1" applyBorder="1">
      <alignment horizontal="right"/>
    </xf>
    <xf numFmtId="0" fontId="40" fillId="4" borderId="0" xfId="25" applyFont="1" applyBorder="1" applyAlignment="1">
      <alignment horizontal="right" vertical="center"/>
    </xf>
    <xf numFmtId="0" fontId="32" fillId="4" borderId="0" xfId="19" applyFont="1" applyBorder="1"/>
    <xf numFmtId="0" fontId="33" fillId="4" borderId="0" xfId="19" applyFont="1" applyBorder="1"/>
    <xf numFmtId="0" fontId="33" fillId="4" borderId="0" xfId="20" applyFont="1" applyBorder="1">
      <alignment horizontal="left"/>
    </xf>
    <xf numFmtId="0" fontId="25" fillId="4" borderId="0" xfId="7" applyFont="1" applyBorder="1" applyAlignment="1"/>
    <xf numFmtId="0" fontId="25" fillId="4" borderId="0" xfId="29" applyFont="1" applyBorder="1">
      <alignment horizontal="left"/>
    </xf>
    <xf numFmtId="0" fontId="25" fillId="4" borderId="0" xfId="7" applyFont="1" applyBorder="1" applyAlignment="1">
      <alignment horizontal="center"/>
    </xf>
    <xf numFmtId="0" fontId="23" fillId="4" borderId="0" xfId="24" applyFont="1" applyBorder="1">
      <alignment horizontal="right"/>
    </xf>
    <xf numFmtId="0" fontId="25" fillId="4" borderId="0" xfId="7" applyFont="1" applyBorder="1"/>
    <xf numFmtId="0" fontId="25" fillId="4" borderId="0" xfId="7" applyFont="1" applyBorder="1" applyAlignment="1">
      <alignment horizontal="left"/>
    </xf>
    <xf numFmtId="0" fontId="25" fillId="4" borderId="0" xfId="7" applyFont="1" applyBorder="1" applyAlignment="1">
      <alignment wrapText="1"/>
    </xf>
    <xf numFmtId="0" fontId="25" fillId="4" borderId="0" xfId="7" applyFont="1" applyBorder="1" applyAlignment="1">
      <alignment horizontal="left" indent="1"/>
    </xf>
    <xf numFmtId="0" fontId="25" fillId="4" borderId="5" xfId="7" applyFont="1" applyBorder="1"/>
    <xf numFmtId="0" fontId="29" fillId="5" borderId="8" xfId="15" applyFont="1" applyBorder="1" applyAlignment="1">
      <alignment vertical="top" wrapText="1"/>
    </xf>
    <xf numFmtId="0" fontId="0" fillId="0" borderId="0" xfId="0" applyFont="1">
      <alignment horizontal="right"/>
    </xf>
    <xf numFmtId="0" fontId="25" fillId="4" borderId="0" xfId="7" quotePrefix="1" applyFont="1" applyBorder="1"/>
    <xf numFmtId="0" fontId="23" fillId="4" borderId="0" xfId="4" applyFont="1" applyBorder="1"/>
    <xf numFmtId="0" fontId="33" fillId="4" borderId="0" xfId="21" applyFont="1" applyBorder="1">
      <alignment horizontal="center" wrapText="1"/>
    </xf>
    <xf numFmtId="0" fontId="25" fillId="4" borderId="0" xfId="7" applyFont="1" applyBorder="1" applyAlignment="1">
      <alignment vertical="top" wrapText="1"/>
    </xf>
    <xf numFmtId="0" fontId="0" fillId="0" borderId="0" xfId="0" applyFont="1" applyAlignment="1"/>
    <xf numFmtId="0" fontId="25" fillId="4" borderId="0" xfId="29" applyFont="1" applyBorder="1" applyAlignment="1"/>
    <xf numFmtId="169" fontId="25" fillId="4" borderId="0" xfId="7" applyNumberFormat="1" applyFont="1" applyBorder="1"/>
    <xf numFmtId="0" fontId="33" fillId="4" borderId="0" xfId="20" applyFont="1" applyBorder="1" applyAlignment="1"/>
    <xf numFmtId="169" fontId="25" fillId="4" borderId="0" xfId="7" applyNumberFormat="1" applyFont="1" applyBorder="1" applyAlignment="1"/>
    <xf numFmtId="0" fontId="23" fillId="4" borderId="0" xfId="25" applyFont="1" applyBorder="1">
      <alignment horizontal="right"/>
    </xf>
    <xf numFmtId="0" fontId="25" fillId="4" borderId="0" xfId="7" applyFont="1" applyBorder="1" applyAlignment="1">
      <alignment vertical="top"/>
    </xf>
    <xf numFmtId="0" fontId="33" fillId="4" borderId="0" xfId="18" applyFont="1" applyBorder="1" applyAlignment="1">
      <alignment horizontal="left" indent="1"/>
    </xf>
    <xf numFmtId="0" fontId="23" fillId="4" borderId="5" xfId="25" applyFont="1" applyBorder="1">
      <alignment horizontal="right"/>
    </xf>
    <xf numFmtId="0" fontId="23" fillId="4" borderId="0" xfId="31" applyFont="1" applyBorder="1">
      <alignment horizontal="center" wrapText="1"/>
    </xf>
    <xf numFmtId="168" fontId="42" fillId="3" borderId="0" xfId="9" applyFont="1" applyFill="1" applyBorder="1" applyAlignment="1">
      <alignment horizontal="center" wrapText="1"/>
    </xf>
    <xf numFmtId="0" fontId="33" fillId="4" borderId="0" xfId="21" applyFont="1" applyBorder="1" applyAlignment="1">
      <alignment horizontal="left"/>
    </xf>
    <xf numFmtId="0" fontId="33" fillId="4" borderId="0" xfId="21" applyFont="1" applyBorder="1" applyAlignment="1">
      <alignment horizontal="right"/>
    </xf>
    <xf numFmtId="0" fontId="4" fillId="4" borderId="0" xfId="22" applyFont="1" applyBorder="1" applyAlignment="1">
      <alignment horizontal="right"/>
    </xf>
    <xf numFmtId="0" fontId="25" fillId="4" borderId="0" xfId="29" applyFont="1" applyBorder="1" applyAlignment="1">
      <alignment horizontal="left"/>
    </xf>
    <xf numFmtId="0" fontId="33" fillId="4" borderId="0" xfId="21" applyFont="1" applyBorder="1" applyAlignment="1">
      <alignment horizontal="right" vertical="center"/>
    </xf>
    <xf numFmtId="0" fontId="33" fillId="4" borderId="0" xfId="21" quotePrefix="1" applyFont="1" applyBorder="1" applyAlignment="1">
      <alignment horizontal="left" vertical="center"/>
    </xf>
    <xf numFmtId="0" fontId="33" fillId="4" borderId="0" xfId="21" quotePrefix="1" applyFont="1" applyBorder="1" applyAlignment="1">
      <alignment horizontal="right"/>
    </xf>
    <xf numFmtId="168" fontId="33" fillId="4" borderId="0" xfId="9" applyFont="1" applyFill="1" applyBorder="1" applyAlignment="1">
      <alignment horizontal="center" wrapText="1"/>
    </xf>
    <xf numFmtId="0" fontId="33" fillId="4" borderId="0" xfId="21" applyFont="1" applyBorder="1" applyAlignment="1">
      <alignment horizontal="left" vertical="center"/>
    </xf>
    <xf numFmtId="0" fontId="33" fillId="4" borderId="0" xfId="21" applyFont="1" applyBorder="1" applyAlignment="1">
      <alignment horizontal="center" vertical="center" wrapText="1"/>
    </xf>
    <xf numFmtId="0" fontId="25" fillId="4" borderId="8" xfId="7" applyFont="1" applyBorder="1"/>
    <xf numFmtId="0" fontId="25" fillId="4" borderId="0" xfId="7" applyFont="1" applyBorder="1" applyAlignment="1">
      <alignment horizontal="left" wrapText="1" indent="1"/>
    </xf>
    <xf numFmtId="6" fontId="33" fillId="4" borderId="0" xfId="7" quotePrefix="1" applyNumberFormat="1" applyFont="1" applyBorder="1" applyAlignment="1">
      <alignment horizontal="left"/>
    </xf>
    <xf numFmtId="0" fontId="25" fillId="4" borderId="16" xfId="7" applyFont="1" applyBorder="1"/>
    <xf numFmtId="0" fontId="23" fillId="4" borderId="0" xfId="25" applyFont="1" applyBorder="1" applyAlignment="1">
      <alignment horizontal="right" vertical="center"/>
    </xf>
    <xf numFmtId="0" fontId="33" fillId="4" borderId="0" xfId="20" applyFont="1" applyBorder="1" applyAlignment="1">
      <alignment vertical="center"/>
    </xf>
    <xf numFmtId="0" fontId="33" fillId="4" borderId="0" xfId="20" applyFont="1" applyBorder="1" applyAlignment="1">
      <alignment horizontal="left" vertical="center"/>
    </xf>
    <xf numFmtId="0" fontId="25" fillId="4" borderId="0" xfId="7" applyFont="1" applyBorder="1" applyAlignment="1">
      <alignment horizontal="center"/>
    </xf>
    <xf numFmtId="0" fontId="33" fillId="4" borderId="0" xfId="21" applyFont="1" applyBorder="1" applyAlignment="1">
      <alignment horizontal="center" wrapText="1"/>
    </xf>
    <xf numFmtId="0" fontId="23" fillId="4" borderId="13" xfId="31" applyFont="1" applyBorder="1" applyAlignment="1">
      <alignment horizontal="center" wrapText="1"/>
    </xf>
    <xf numFmtId="0" fontId="23" fillId="4" borderId="0" xfId="4" applyFont="1" applyBorder="1" applyAlignment="1">
      <alignment horizontal="left"/>
    </xf>
    <xf numFmtId="0" fontId="29" fillId="5" borderId="0" xfId="15" applyFont="1" applyBorder="1" applyAlignment="1">
      <alignment vertical="top" wrapText="1"/>
    </xf>
    <xf numFmtId="0" fontId="0" fillId="0" borderId="0" xfId="0" applyFont="1" applyAlignment="1"/>
    <xf numFmtId="0" fontId="25" fillId="4" borderId="0" xfId="7" applyBorder="1"/>
    <xf numFmtId="0" fontId="6" fillId="5" borderId="0" xfId="14" applyFont="1" applyBorder="1"/>
    <xf numFmtId="0" fontId="27" fillId="5" borderId="3" xfId="12" applyBorder="1" applyAlignment="1">
      <alignment horizontal="left" indent="1"/>
    </xf>
    <xf numFmtId="0" fontId="25" fillId="4" borderId="0" xfId="7" applyBorder="1" applyAlignment="1"/>
    <xf numFmtId="0" fontId="25" fillId="4" borderId="0" xfId="29" applyFont="1" applyBorder="1">
      <alignment horizontal="left"/>
    </xf>
    <xf numFmtId="0" fontId="23" fillId="4" borderId="0" xfId="31" applyFont="1" applyBorder="1" applyAlignment="1">
      <alignment horizontal="center" wrapText="1"/>
    </xf>
    <xf numFmtId="0" fontId="33" fillId="4" borderId="0" xfId="19" applyFont="1" applyBorder="1"/>
    <xf numFmtId="0" fontId="33" fillId="4" borderId="0" xfId="21" applyFont="1" applyBorder="1" applyAlignment="1">
      <alignment horizontal="center" vertical="center" wrapText="1"/>
    </xf>
    <xf numFmtId="0" fontId="33" fillId="4" borderId="0" xfId="21" applyFont="1" applyBorder="1">
      <alignment horizontal="center" wrapText="1"/>
    </xf>
    <xf numFmtId="168" fontId="33" fillId="4" borderId="0" xfId="9" applyFont="1" applyFill="1" applyBorder="1" applyAlignment="1">
      <alignment horizontal="center" vertical="top" wrapText="1"/>
    </xf>
    <xf numFmtId="0" fontId="33" fillId="4" borderId="0" xfId="21" applyFont="1" applyBorder="1" applyAlignment="1">
      <alignment horizontal="center" wrapText="1"/>
    </xf>
    <xf numFmtId="0" fontId="24" fillId="0" borderId="1" xfId="6" applyNumberFormat="1">
      <protection locked="0"/>
    </xf>
    <xf numFmtId="0" fontId="23" fillId="4" borderId="0" xfId="31" applyFont="1" applyBorder="1" applyAlignment="1">
      <alignment horizontal="center" wrapText="1"/>
    </xf>
    <xf numFmtId="0" fontId="23" fillId="4" borderId="0" xfId="31" applyFont="1" applyBorder="1" applyAlignment="1">
      <alignment wrapText="1"/>
    </xf>
    <xf numFmtId="0" fontId="6" fillId="5" borderId="12" xfId="14" applyFont="1" applyBorder="1" applyAlignment="1"/>
    <xf numFmtId="0" fontId="6" fillId="5" borderId="3" xfId="14" applyFont="1" applyBorder="1" applyAlignment="1"/>
    <xf numFmtId="0" fontId="23" fillId="5" borderId="3" xfId="16" applyBorder="1" applyAlignment="1"/>
    <xf numFmtId="0" fontId="23" fillId="4" borderId="7" xfId="25" applyBorder="1" applyAlignment="1"/>
    <xf numFmtId="0" fontId="23" fillId="4" borderId="19" xfId="25" applyBorder="1" applyAlignment="1"/>
    <xf numFmtId="0" fontId="24" fillId="0" borderId="1" xfId="6">
      <protection locked="0"/>
    </xf>
    <xf numFmtId="0" fontId="25" fillId="4" borderId="0" xfId="29" applyFont="1" applyBorder="1" applyAlignment="1">
      <alignment horizontal="left" indent="2"/>
    </xf>
    <xf numFmtId="0" fontId="25" fillId="4" borderId="0" xfId="29" applyFont="1" applyBorder="1" applyAlignment="1">
      <alignment horizontal="right"/>
    </xf>
    <xf numFmtId="170" fontId="24" fillId="0" borderId="1" xfId="6" applyNumberFormat="1">
      <protection locked="0"/>
    </xf>
    <xf numFmtId="170" fontId="4" fillId="4" borderId="4" xfId="22" applyNumberFormat="1" applyFont="1" applyBorder="1" applyAlignment="1">
      <alignment horizontal="right"/>
    </xf>
    <xf numFmtId="170" fontId="4" fillId="4" borderId="20" xfId="22" applyNumberFormat="1" applyFont="1" applyBorder="1" applyAlignment="1">
      <alignment horizontal="right"/>
    </xf>
    <xf numFmtId="170" fontId="25" fillId="4" borderId="1" xfId="3" applyNumberFormat="1" applyFont="1" applyBorder="1" applyProtection="1">
      <alignment horizontal="right"/>
    </xf>
    <xf numFmtId="170" fontId="25" fillId="4" borderId="21" xfId="3" applyNumberFormat="1" applyFont="1" applyBorder="1" applyAlignment="1" applyProtection="1">
      <alignment horizontal="right"/>
    </xf>
    <xf numFmtId="170" fontId="25" fillId="4" borderId="22" xfId="3" applyNumberFormat="1" applyFont="1" applyBorder="1" applyAlignment="1" applyProtection="1">
      <alignment horizontal="right"/>
    </xf>
    <xf numFmtId="170" fontId="25" fillId="4" borderId="23" xfId="3" applyNumberFormat="1" applyFont="1" applyBorder="1" applyAlignment="1" applyProtection="1">
      <alignment horizontal="right"/>
    </xf>
    <xf numFmtId="170" fontId="4" fillId="4" borderId="4" xfId="22" applyNumberFormat="1" applyFont="1" applyAlignment="1">
      <alignment horizontal="right"/>
    </xf>
    <xf numFmtId="171" fontId="24" fillId="0" borderId="1" xfId="6" applyNumberFormat="1">
      <protection locked="0"/>
    </xf>
    <xf numFmtId="172" fontId="24" fillId="0" borderId="1" xfId="6" applyNumberFormat="1">
      <protection locked="0"/>
    </xf>
    <xf numFmtId="172" fontId="4" fillId="4" borderId="4" xfId="22" applyNumberFormat="1" applyFont="1" applyAlignment="1">
      <alignment horizontal="right"/>
    </xf>
    <xf numFmtId="173" fontId="4" fillId="4" borderId="4" xfId="22" applyNumberFormat="1" applyFont="1" applyAlignment="1">
      <alignment horizontal="right"/>
    </xf>
    <xf numFmtId="174" fontId="24" fillId="0" borderId="1" xfId="6" applyNumberFormat="1">
      <protection locked="0"/>
    </xf>
    <xf numFmtId="175" fontId="24" fillId="0" borderId="1" xfId="6" applyNumberFormat="1">
      <protection locked="0"/>
    </xf>
    <xf numFmtId="0" fontId="33" fillId="4" borderId="0" xfId="21" applyFont="1" applyBorder="1" applyAlignment="1">
      <alignment horizontal="center" wrapText="1"/>
    </xf>
    <xf numFmtId="0" fontId="24" fillId="0" borderId="1" xfId="6" applyAlignment="1">
      <alignment wrapText="1"/>
      <protection locked="0"/>
    </xf>
    <xf numFmtId="0" fontId="44" fillId="0" borderId="1" xfId="6" applyFont="1" applyAlignment="1">
      <alignment vertical="top" wrapText="1"/>
      <protection locked="0"/>
    </xf>
    <xf numFmtId="0" fontId="44" fillId="0" borderId="1" xfId="6" applyNumberFormat="1" applyFont="1" applyAlignment="1">
      <alignment vertical="top" wrapText="1"/>
      <protection locked="0"/>
    </xf>
    <xf numFmtId="0" fontId="0" fillId="0" borderId="0" xfId="0" applyBorder="1" applyAlignment="1">
      <alignment horizontal="left" indent="2"/>
    </xf>
    <xf numFmtId="0" fontId="0" fillId="0" borderId="0" xfId="0" applyFont="1" applyAlignment="1">
      <alignment horizontal="left" indent="2"/>
    </xf>
    <xf numFmtId="0" fontId="0" fillId="0" borderId="0" xfId="0" applyAlignment="1">
      <alignment horizontal="left" indent="2"/>
    </xf>
    <xf numFmtId="0" fontId="0" fillId="0" borderId="0" xfId="0" quotePrefix="1" applyAlignment="1">
      <alignment horizontal="left" indent="2"/>
    </xf>
    <xf numFmtId="0" fontId="24" fillId="0" borderId="1" xfId="6" applyAlignment="1">
      <protection locked="0"/>
    </xf>
    <xf numFmtId="0" fontId="36" fillId="4" borderId="21" xfId="28" applyFont="1" applyBorder="1" applyAlignment="1">
      <alignment horizontal="left" vertical="top" wrapText="1"/>
    </xf>
    <xf numFmtId="0" fontId="37" fillId="4" borderId="21" xfId="26" applyFont="1" applyBorder="1">
      <alignment horizontal="center" vertical="center" wrapText="1"/>
    </xf>
    <xf numFmtId="0" fontId="37" fillId="4" borderId="1" xfId="26" applyFont="1" applyBorder="1">
      <alignment horizontal="center" vertical="center" wrapText="1"/>
    </xf>
    <xf numFmtId="0" fontId="25" fillId="4" borderId="26" xfId="7" applyBorder="1" applyAlignment="1">
      <alignment horizontal="left" vertical="top" wrapText="1"/>
    </xf>
    <xf numFmtId="0" fontId="36" fillId="4" borderId="1" xfId="28" applyFont="1" applyBorder="1" applyAlignment="1">
      <alignment horizontal="left" vertical="top" wrapText="1"/>
    </xf>
    <xf numFmtId="0" fontId="25" fillId="4" borderId="5" xfId="7" applyBorder="1" applyAlignment="1">
      <alignment horizontal="left" vertical="top" wrapText="1"/>
    </xf>
    <xf numFmtId="0" fontId="25" fillId="4" borderId="0" xfId="7" applyAlignment="1">
      <alignment horizontal="right"/>
    </xf>
    <xf numFmtId="0" fontId="25" fillId="4" borderId="0" xfId="7" applyAlignment="1">
      <alignment horizontal="right" vertical="top"/>
    </xf>
    <xf numFmtId="0" fontId="41" fillId="4" borderId="0" xfId="3" applyFont="1" applyBorder="1" applyProtection="1">
      <alignment horizontal="right"/>
    </xf>
    <xf numFmtId="0" fontId="25" fillId="4" borderId="0" xfId="7" applyAlignment="1">
      <alignment wrapText="1"/>
    </xf>
    <xf numFmtId="170" fontId="24" fillId="0" borderId="1" xfId="6" applyNumberFormat="1">
      <protection locked="0"/>
    </xf>
    <xf numFmtId="170" fontId="24" fillId="0" borderId="1" xfId="6" applyNumberFormat="1">
      <protection locked="0"/>
    </xf>
    <xf numFmtId="0" fontId="45" fillId="0" borderId="1" xfId="6" applyFont="1" applyAlignment="1">
      <alignment horizontal="center" vertical="top"/>
      <protection locked="0"/>
    </xf>
    <xf numFmtId="172" fontId="25" fillId="4" borderId="1" xfId="2" applyNumberFormat="1" applyFont="1" applyBorder="1" applyAlignment="1" applyProtection="1">
      <alignment horizontal="right"/>
      <protection locked="0"/>
    </xf>
    <xf numFmtId="0" fontId="25" fillId="4" borderId="0" xfId="29" applyFont="1" applyBorder="1">
      <alignment horizontal="left"/>
    </xf>
    <xf numFmtId="0" fontId="6" fillId="5" borderId="12" xfId="14" applyNumberFormat="1" applyFont="1" applyBorder="1"/>
    <xf numFmtId="0" fontId="25" fillId="4" borderId="0" xfId="29" applyFont="1" applyBorder="1">
      <alignment horizontal="left"/>
    </xf>
    <xf numFmtId="0" fontId="0" fillId="0" borderId="0" xfId="0">
      <alignment horizontal="right"/>
    </xf>
    <xf numFmtId="0" fontId="25" fillId="4" borderId="0" xfId="7" applyFont="1" applyFill="1" applyBorder="1"/>
    <xf numFmtId="0" fontId="33" fillId="4" borderId="0" xfId="21" applyFont="1" applyFill="1" applyBorder="1">
      <alignment horizontal="center" wrapText="1"/>
    </xf>
    <xf numFmtId="0" fontId="23" fillId="4" borderId="0" xfId="31" applyFont="1" applyFill="1" applyBorder="1">
      <alignment horizontal="center" wrapText="1"/>
    </xf>
    <xf numFmtId="0" fontId="25" fillId="4" borderId="0" xfId="7" applyFill="1" applyAlignment="1">
      <alignment horizontal="right"/>
    </xf>
    <xf numFmtId="0" fontId="33" fillId="4" borderId="0" xfId="21" applyFont="1" applyFill="1" applyBorder="1" applyAlignment="1">
      <alignment horizontal="left"/>
    </xf>
    <xf numFmtId="0" fontId="12" fillId="37" borderId="17" xfId="0" applyNumberFormat="1" applyFont="1" applyFill="1" applyBorder="1">
      <alignment horizontal="right"/>
    </xf>
    <xf numFmtId="0" fontId="12" fillId="37" borderId="9" xfId="0" applyFont="1" applyFill="1" applyBorder="1">
      <alignment horizontal="right"/>
    </xf>
    <xf numFmtId="0" fontId="30" fillId="37" borderId="0" xfId="17" applyFill="1" applyAlignment="1">
      <alignment horizontal="left"/>
    </xf>
    <xf numFmtId="0" fontId="12" fillId="37" borderId="11" xfId="0" applyFont="1" applyFill="1" applyBorder="1">
      <alignment horizontal="right"/>
    </xf>
    <xf numFmtId="0" fontId="0" fillId="37" borderId="0" xfId="0" applyFill="1" applyBorder="1" applyAlignment="1">
      <alignment vertical="top" wrapText="1"/>
    </xf>
    <xf numFmtId="0" fontId="43" fillId="37" borderId="0" xfId="17" applyFont="1" applyFill="1" applyAlignment="1">
      <alignment vertical="top" wrapText="1"/>
    </xf>
    <xf numFmtId="0" fontId="0" fillId="37" borderId="0" xfId="0" applyFill="1" applyBorder="1" applyAlignment="1">
      <alignment horizontal="left"/>
    </xf>
    <xf numFmtId="0" fontId="43" fillId="37" borderId="0" xfId="17" applyFont="1" applyFill="1" applyAlignment="1">
      <alignment horizontal="left"/>
    </xf>
    <xf numFmtId="0" fontId="7" fillId="37" borderId="3" xfId="0" applyFont="1" applyFill="1" applyBorder="1" applyAlignment="1"/>
    <xf numFmtId="0" fontId="7" fillId="37" borderId="0" xfId="0" applyFont="1" applyFill="1" applyBorder="1" applyAlignment="1">
      <alignment horizontal="left" vertical="top" wrapText="1"/>
    </xf>
    <xf numFmtId="0" fontId="7" fillId="37" borderId="8" xfId="0" applyFont="1" applyFill="1" applyBorder="1" applyAlignment="1"/>
    <xf numFmtId="0" fontId="65" fillId="37" borderId="0" xfId="78" applyFont="1" applyFill="1" applyBorder="1" applyAlignment="1">
      <alignment horizontal="left" vertical="top"/>
    </xf>
    <xf numFmtId="0" fontId="12" fillId="37" borderId="18" xfId="0" applyFont="1" applyFill="1" applyBorder="1" applyAlignment="1"/>
    <xf numFmtId="0" fontId="12" fillId="37" borderId="10" xfId="0" applyFont="1" applyFill="1" applyBorder="1" applyAlignment="1"/>
    <xf numFmtId="0" fontId="12" fillId="37" borderId="6" xfId="0" applyFont="1" applyFill="1" applyBorder="1" applyAlignment="1"/>
    <xf numFmtId="0" fontId="12" fillId="37" borderId="12" xfId="0" applyNumberFormat="1" applyFont="1" applyFill="1" applyBorder="1" applyAlignment="1"/>
    <xf numFmtId="0" fontId="12" fillId="37" borderId="13" xfId="0" applyFont="1" applyFill="1" applyBorder="1" applyAlignment="1"/>
    <xf numFmtId="0" fontId="12" fillId="37" borderId="13" xfId="0" applyFont="1" applyFill="1" applyBorder="1">
      <alignment horizontal="right"/>
    </xf>
    <xf numFmtId="0" fontId="12" fillId="37" borderId="14" xfId="0" applyFont="1" applyFill="1" applyBorder="1">
      <alignment horizontal="right"/>
    </xf>
    <xf numFmtId="0" fontId="12" fillId="37" borderId="3" xfId="0" applyFont="1" applyFill="1" applyBorder="1">
      <alignment horizontal="right"/>
    </xf>
    <xf numFmtId="0" fontId="15" fillId="37" borderId="0" xfId="0" applyFont="1" applyFill="1" applyBorder="1" applyAlignment="1"/>
    <xf numFmtId="0" fontId="12" fillId="37" borderId="0" xfId="0" applyFont="1" applyFill="1" applyBorder="1">
      <alignment horizontal="right"/>
    </xf>
    <xf numFmtId="0" fontId="12" fillId="37" borderId="8" xfId="0" applyFont="1" applyFill="1" applyBorder="1">
      <alignment horizontal="right"/>
    </xf>
    <xf numFmtId="0" fontId="63" fillId="37" borderId="0" xfId="0" applyFont="1" applyFill="1" applyBorder="1" applyAlignment="1">
      <alignment horizontal="left"/>
    </xf>
    <xf numFmtId="0" fontId="0" fillId="37" borderId="0" xfId="0" applyFill="1" applyBorder="1">
      <alignment horizontal="right"/>
    </xf>
    <xf numFmtId="0" fontId="8" fillId="37" borderId="0" xfId="0" applyFont="1" applyFill="1" applyBorder="1" applyAlignment="1">
      <alignment horizontal="left"/>
    </xf>
    <xf numFmtId="0" fontId="0" fillId="37" borderId="3" xfId="0" applyFill="1" applyBorder="1">
      <alignment horizontal="right"/>
    </xf>
    <xf numFmtId="0" fontId="42" fillId="37" borderId="0" xfId="0" applyFont="1" applyFill="1" applyBorder="1" applyAlignment="1">
      <alignment horizontal="left"/>
    </xf>
    <xf numFmtId="0" fontId="0" fillId="37" borderId="8" xfId="0" applyFill="1" applyBorder="1">
      <alignment horizontal="right"/>
    </xf>
    <xf numFmtId="49" fontId="0" fillId="37" borderId="0" xfId="0" applyNumberFormat="1" applyFill="1" applyBorder="1" applyAlignment="1">
      <alignment horizontal="left"/>
    </xf>
    <xf numFmtId="0" fontId="34" fillId="37" borderId="0" xfId="23" applyFill="1" applyBorder="1" applyAlignment="1" applyProtection="1">
      <alignment horizontal="left"/>
    </xf>
    <xf numFmtId="0" fontId="0" fillId="37" borderId="15" xfId="0" applyFill="1" applyBorder="1">
      <alignment horizontal="right"/>
    </xf>
    <xf numFmtId="0" fontId="0" fillId="37" borderId="5" xfId="0" applyFill="1" applyBorder="1">
      <alignment horizontal="right"/>
    </xf>
    <xf numFmtId="0" fontId="0" fillId="37" borderId="16" xfId="0" applyFill="1" applyBorder="1">
      <alignment horizontal="right"/>
    </xf>
    <xf numFmtId="0" fontId="0" fillId="37" borderId="12" xfId="0" applyNumberFormat="1" applyFill="1" applyBorder="1">
      <alignment horizontal="right"/>
    </xf>
    <xf numFmtId="0" fontId="0" fillId="37" borderId="13" xfId="0" applyFill="1" applyBorder="1">
      <alignment horizontal="right"/>
    </xf>
    <xf numFmtId="0" fontId="0" fillId="37" borderId="14" xfId="0" applyFill="1" applyBorder="1">
      <alignment horizontal="right"/>
    </xf>
    <xf numFmtId="0" fontId="16" fillId="37" borderId="3" xfId="0" applyFont="1" applyFill="1" applyBorder="1" applyAlignment="1">
      <alignment horizontal="centerContinuous"/>
    </xf>
    <xf numFmtId="0" fontId="12" fillId="37" borderId="0" xfId="0" applyFont="1" applyFill="1" applyBorder="1" applyAlignment="1">
      <alignment horizontal="centerContinuous"/>
    </xf>
    <xf numFmtId="0" fontId="12" fillId="37" borderId="8" xfId="0" applyFont="1" applyFill="1" applyBorder="1" applyAlignment="1">
      <alignment horizontal="centerContinuous"/>
    </xf>
    <xf numFmtId="0" fontId="17" fillId="37" borderId="3" xfId="0" applyFont="1" applyFill="1" applyBorder="1" applyAlignment="1">
      <alignment horizontal="centerContinuous"/>
    </xf>
    <xf numFmtId="0" fontId="13" fillId="37" borderId="3" xfId="0" applyFont="1" applyFill="1" applyBorder="1" applyAlignment="1">
      <alignment horizontal="centerContinuous" vertical="center" wrapText="1"/>
    </xf>
    <xf numFmtId="0" fontId="14" fillId="37" borderId="3" xfId="0" applyFont="1" applyFill="1" applyBorder="1" applyAlignment="1">
      <alignment horizontal="centerContinuous"/>
    </xf>
    <xf numFmtId="0" fontId="5" fillId="37" borderId="0" xfId="0" applyFont="1" applyFill="1" applyBorder="1" applyAlignment="1">
      <alignment horizontal="centerContinuous"/>
    </xf>
    <xf numFmtId="0" fontId="46" fillId="37" borderId="3" xfId="0" applyFont="1" applyFill="1" applyBorder="1" applyAlignment="1">
      <alignment horizontal="centerContinuous"/>
    </xf>
    <xf numFmtId="0" fontId="12" fillId="37" borderId="15" xfId="0" applyFont="1" applyFill="1" applyBorder="1">
      <alignment horizontal="right"/>
    </xf>
    <xf numFmtId="0" fontId="12" fillId="37" borderId="5" xfId="0" applyFont="1" applyFill="1" applyBorder="1">
      <alignment horizontal="right"/>
    </xf>
    <xf numFmtId="0" fontId="12" fillId="37" borderId="16" xfId="0" applyFont="1" applyFill="1" applyBorder="1">
      <alignment horizontal="right"/>
    </xf>
    <xf numFmtId="0" fontId="14" fillId="37" borderId="0" xfId="0" applyFont="1" applyFill="1" applyBorder="1" applyAlignment="1">
      <alignment horizontal="left" vertical="top" indent="1"/>
    </xf>
    <xf numFmtId="0" fontId="12" fillId="37" borderId="8" xfId="0" applyFont="1" applyFill="1" applyBorder="1" applyAlignment="1"/>
    <xf numFmtId="0" fontId="29" fillId="37" borderId="0" xfId="0" applyFont="1" applyFill="1" applyAlignment="1">
      <alignment horizontal="left" vertical="top" wrapText="1"/>
    </xf>
    <xf numFmtId="0" fontId="25" fillId="4" borderId="0" xfId="29" applyFont="1" applyBorder="1">
      <alignment horizontal="left"/>
    </xf>
    <xf numFmtId="0" fontId="0" fillId="0" borderId="0" xfId="0">
      <alignment horizontal="right"/>
    </xf>
    <xf numFmtId="0" fontId="25" fillId="4" borderId="0" xfId="29" applyFont="1" applyBorder="1">
      <alignment horizontal="left"/>
    </xf>
    <xf numFmtId="0" fontId="0" fillId="0" borderId="0" xfId="0">
      <alignment horizontal="right"/>
    </xf>
    <xf numFmtId="49" fontId="12" fillId="37" borderId="0" xfId="0" applyNumberFormat="1" applyFont="1" applyFill="1" applyBorder="1">
      <alignment horizontal="right"/>
    </xf>
    <xf numFmtId="49" fontId="18" fillId="2" borderId="2" xfId="30" applyNumberFormat="1" applyFont="1" applyFill="1" applyBorder="1" applyAlignment="1">
      <alignment horizontal="right" wrapText="1"/>
      <protection locked="0"/>
    </xf>
    <xf numFmtId="0" fontId="7" fillId="2" borderId="0" xfId="0" applyFont="1" applyFill="1" applyBorder="1">
      <alignment horizontal="right"/>
    </xf>
    <xf numFmtId="0" fontId="24" fillId="0" borderId="1" xfId="6" applyAlignment="1" applyProtection="1">
      <alignment wrapText="1"/>
      <protection locked="0"/>
    </xf>
    <xf numFmtId="0" fontId="45" fillId="0" borderId="1" xfId="6" applyFont="1" applyAlignment="1">
      <alignment horizontal="center" vertical="top" wrapText="1"/>
      <protection locked="0"/>
    </xf>
    <xf numFmtId="0" fontId="8" fillId="37" borderId="24" xfId="0" applyFont="1" applyFill="1" applyBorder="1">
      <alignment horizontal="right"/>
    </xf>
    <xf numFmtId="0" fontId="8" fillId="37" borderId="25" xfId="0" applyFont="1" applyFill="1" applyBorder="1">
      <alignment horizontal="right"/>
    </xf>
    <xf numFmtId="0" fontId="22" fillId="5" borderId="1" xfId="5">
      <alignment horizontal="center"/>
    </xf>
    <xf numFmtId="164" fontId="22" fillId="5" borderId="21" xfId="10" applyBorder="1" applyAlignment="1">
      <alignment horizontal="center" vertical="center"/>
    </xf>
    <xf numFmtId="164" fontId="22" fillId="5" borderId="26" xfId="10" applyBorder="1" applyAlignment="1">
      <alignment horizontal="center" vertical="center"/>
    </xf>
    <xf numFmtId="164" fontId="22" fillId="5" borderId="27" xfId="10" applyBorder="1" applyAlignment="1">
      <alignment horizontal="center" vertical="center"/>
    </xf>
    <xf numFmtId="0" fontId="25" fillId="4" borderId="0" xfId="29" applyFont="1" applyBorder="1">
      <alignment horizontal="left"/>
    </xf>
    <xf numFmtId="0" fontId="23" fillId="4" borderId="28" xfId="31" applyFont="1" applyBorder="1" applyAlignment="1">
      <alignment horizontal="center" wrapText="1"/>
    </xf>
    <xf numFmtId="0" fontId="0" fillId="0" borderId="0" xfId="0">
      <alignment horizontal="right"/>
    </xf>
    <xf numFmtId="0" fontId="29" fillId="5" borderId="3" xfId="15" applyFont="1" applyBorder="1" applyAlignment="1">
      <alignment horizontal="left" vertical="top" wrapText="1" indent="1"/>
    </xf>
    <xf numFmtId="0" fontId="29" fillId="5" borderId="0" xfId="15" applyFont="1" applyBorder="1" applyAlignment="1">
      <alignment horizontal="left" vertical="top" wrapText="1" indent="1"/>
    </xf>
    <xf numFmtId="0" fontId="33" fillId="4" borderId="0" xfId="19" applyFont="1" applyBorder="1"/>
    <xf numFmtId="0" fontId="22" fillId="5" borderId="1" xfId="5" applyBorder="1">
      <alignment horizontal="center"/>
    </xf>
    <xf numFmtId="164" fontId="22" fillId="5" borderId="1" xfId="10" applyBorder="1">
      <alignment horizontal="center" vertical="center"/>
    </xf>
    <xf numFmtId="0" fontId="25" fillId="4" borderId="0" xfId="7" applyFont="1" applyBorder="1" applyAlignment="1">
      <alignment wrapText="1"/>
    </xf>
    <xf numFmtId="0" fontId="33" fillId="4" borderId="0" xfId="21" applyFont="1" applyBorder="1" applyAlignment="1">
      <alignment horizontal="center" wrapText="1"/>
    </xf>
    <xf numFmtId="0" fontId="33" fillId="4" borderId="0" xfId="21" applyFont="1" applyBorder="1" applyAlignment="1">
      <alignment horizontal="center" vertical="center" wrapText="1"/>
    </xf>
    <xf numFmtId="0" fontId="33" fillId="4" borderId="10" xfId="21" applyFont="1" applyBorder="1" applyAlignment="1">
      <alignment horizontal="center" vertical="center" wrapText="1"/>
    </xf>
    <xf numFmtId="0" fontId="33" fillId="4" borderId="0" xfId="21" applyFont="1" applyBorder="1">
      <alignment horizontal="center" wrapText="1"/>
    </xf>
    <xf numFmtId="0" fontId="22" fillId="0" borderId="1" xfId="1">
      <alignment horizontal="center" vertical="center"/>
      <protection locked="0"/>
    </xf>
    <xf numFmtId="0" fontId="29" fillId="5" borderId="3" xfId="15" applyBorder="1" applyAlignment="1">
      <alignment horizontal="left" vertical="top" wrapText="1" indent="1"/>
    </xf>
    <xf numFmtId="0" fontId="29" fillId="5" borderId="0" xfId="15" applyBorder="1" applyAlignment="1">
      <alignment horizontal="left" vertical="top" wrapText="1" indent="1"/>
    </xf>
    <xf numFmtId="164" fontId="22" fillId="5" borderId="21" xfId="10" applyBorder="1" applyAlignment="1">
      <alignment horizontal="center" vertical="center" wrapText="1"/>
    </xf>
    <xf numFmtId="164" fontId="22" fillId="5" borderId="27" xfId="10" applyBorder="1" applyAlignment="1">
      <alignment horizontal="center" vertical="center" wrapText="1"/>
    </xf>
    <xf numFmtId="0" fontId="22" fillId="5" borderId="21" xfId="5" applyBorder="1" applyAlignment="1">
      <alignment horizontal="center" wrapText="1"/>
    </xf>
    <xf numFmtId="0" fontId="22" fillId="5" borderId="27" xfId="5" applyBorder="1" applyAlignment="1">
      <alignment horizontal="center" wrapText="1"/>
    </xf>
    <xf numFmtId="0" fontId="22" fillId="0" borderId="21" xfId="1" applyBorder="1" applyAlignment="1">
      <alignment horizontal="center" wrapText="1"/>
      <protection locked="0"/>
    </xf>
    <xf numFmtId="0" fontId="22" fillId="0" borderId="27" xfId="1" applyBorder="1" applyAlignment="1">
      <alignment horizontal="center" wrapText="1"/>
      <protection locked="0"/>
    </xf>
  </cellXfs>
  <cellStyles count="80">
    <cellStyle name="20% - Accent1" xfId="55" builtinId="30" hidden="1"/>
    <cellStyle name="20% - Accent2" xfId="59" builtinId="34" hidden="1"/>
    <cellStyle name="20% - Accent3" xfId="63" builtinId="38" hidden="1"/>
    <cellStyle name="20% - Accent4" xfId="67" builtinId="42" hidden="1"/>
    <cellStyle name="20% - Accent5" xfId="71" builtinId="46" hidden="1"/>
    <cellStyle name="20% - Accent6" xfId="75" builtinId="50" hidden="1"/>
    <cellStyle name="40% - Accent1" xfId="56" builtinId="31" hidden="1"/>
    <cellStyle name="40% - Accent2" xfId="60" builtinId="35" hidden="1"/>
    <cellStyle name="40% - Accent3" xfId="64" builtinId="39" hidden="1"/>
    <cellStyle name="40% - Accent4" xfId="68" builtinId="43" hidden="1"/>
    <cellStyle name="40% - Accent5" xfId="72" builtinId="47" hidden="1"/>
    <cellStyle name="40% - Accent6" xfId="76" builtinId="51" hidden="1"/>
    <cellStyle name="60% - Accent1" xfId="57" builtinId="32" hidden="1"/>
    <cellStyle name="60% - Accent2" xfId="61" builtinId="36" hidden="1"/>
    <cellStyle name="60% - Accent3" xfId="65" builtinId="40" hidden="1"/>
    <cellStyle name="60% - Accent4" xfId="69" builtinId="44" hidden="1"/>
    <cellStyle name="60% - Accent5" xfId="73" builtinId="48" hidden="1"/>
    <cellStyle name="60% - Accent6" xfId="77" builtinId="52" hidden="1"/>
    <cellStyle name="Accent1" xfId="54" builtinId="29" hidden="1"/>
    <cellStyle name="Accent2" xfId="58" builtinId="33" hidden="1"/>
    <cellStyle name="Accent3" xfId="62" builtinId="37" hidden="1"/>
    <cellStyle name="Accent4" xfId="66" builtinId="41" hidden="1"/>
    <cellStyle name="Accent5" xfId="70" builtinId="45" hidden="1"/>
    <cellStyle name="Accent6" xfId="74" builtinId="49" hidden="1"/>
    <cellStyle name="AM Standard" xfId="1"/>
    <cellStyle name="Bad" xfId="43" builtinId="27" hidden="1"/>
    <cellStyle name="Calculation" xfId="47" builtinId="22" hidden="1"/>
    <cellStyle name="Check Cell" xfId="49" builtinId="23" hidden="1"/>
    <cellStyle name="Comma" xfId="32" builtinId="3" hidden="1"/>
    <cellStyle name="Comma [0]" xfId="33" builtinId="6" hidden="1"/>
    <cellStyle name="Comma(0)" xfId="2"/>
    <cellStyle name="Comma(2)" xfId="3"/>
    <cellStyle name="Comment" xfId="4"/>
    <cellStyle name="Company Name" xfId="5"/>
    <cellStyle name="Currency" xfId="34" builtinId="4" hidden="1"/>
    <cellStyle name="Currency [0]" xfId="35" builtinId="7" hidden="1"/>
    <cellStyle name="Data Input" xfId="6"/>
    <cellStyle name="Data Rows" xfId="7"/>
    <cellStyle name="Date" xfId="8"/>
    <cellStyle name="Date (short)" xfId="9"/>
    <cellStyle name="Disclosure Date" xfId="10"/>
    <cellStyle name="Explanatory Text" xfId="52" builtinId="53" hidden="1"/>
    <cellStyle name="Footnote" xfId="11"/>
    <cellStyle name="Good" xfId="42" builtinId="26" hidden="1"/>
    <cellStyle name="Header 1" xfId="12"/>
    <cellStyle name="Header Company" xfId="13"/>
    <cellStyle name="Header Rows" xfId="14"/>
    <cellStyle name="Header Text" xfId="15"/>
    <cellStyle name="Header Version" xfId="16"/>
    <cellStyle name="Heading (guidelines)" xfId="78"/>
    <cellStyle name="Heading 1" xfId="38" builtinId="16" hidden="1"/>
    <cellStyle name="Heading 1 2" xfId="79"/>
    <cellStyle name="Heading 1-noindex" xfId="17"/>
    <cellStyle name="Heading 2" xfId="39" builtinId="17" hidden="1"/>
    <cellStyle name="Heading 3" xfId="40" builtinId="18" hidden="1"/>
    <cellStyle name="Heading 4" xfId="41" builtinId="19" hidden="1"/>
    <cellStyle name="Heading1" xfId="18"/>
    <cellStyle name="Heading2" xfId="19"/>
    <cellStyle name="Heading3" xfId="20"/>
    <cellStyle name="Heading3WrapLow" xfId="21"/>
    <cellStyle name="Heavy Box 2" xfId="22"/>
    <cellStyle name="Hyperlink" xfId="23" builtinId="8" customBuiltin="1"/>
    <cellStyle name="Input" xfId="45" builtinId="20" hidden="1"/>
    <cellStyle name="Linked Cell" xfId="48" builtinId="24" hidden="1"/>
    <cellStyle name="Neutral" xfId="44" builtinId="28" hidden="1"/>
    <cellStyle name="Normal" xfId="0" builtinId="0" customBuiltin="1"/>
    <cellStyle name="Note" xfId="51" builtinId="10" hidden="1"/>
    <cellStyle name="Output" xfId="46" builtinId="21" hidden="1"/>
    <cellStyle name="Percent" xfId="36" builtinId="5" hidden="1"/>
    <cellStyle name="plus/less" xfId="24"/>
    <cellStyle name="RowRef" xfId="25"/>
    <cellStyle name="Table2Heading" xfId="26"/>
    <cellStyle name="TableNumber" xfId="27"/>
    <cellStyle name="TableText" xfId="28"/>
    <cellStyle name="Text" xfId="29"/>
    <cellStyle name="Text rjustify" xfId="30"/>
    <cellStyle name="Title" xfId="37" builtinId="15" hidden="1"/>
    <cellStyle name="Total" xfId="53" builtinId="25" hidden="1"/>
    <cellStyle name="Warning Text" xfId="50" builtinId="11" hidden="1"/>
    <cellStyle name="Year0" xfId="31"/>
  </cellStyles>
  <dxfs count="51">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1</xdr:col>
      <xdr:colOff>895350</xdr:colOff>
      <xdr:row>1</xdr:row>
      <xdr:rowOff>752475</xdr:rowOff>
    </xdr:to>
    <xdr:pic>
      <xdr:nvPicPr>
        <xdr:cNvPr id="2949" name="Picture 6" descr="ComComNZ colour.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09550"/>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ngineers/AMP/2015/Master%20Document/MASTER%202015%20%20AMP%20ID%20schedu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Sheet"/>
      <sheetName val="TOC"/>
      <sheetName val="Guidelines"/>
      <sheetName val="S11a.Capex Forecast"/>
      <sheetName val="S11a.Capex Forecast 2014"/>
      <sheetName val="Change in S11a"/>
      <sheetName val="DPP Capex"/>
      <sheetName val="CAPEX 2015_16"/>
      <sheetName val="CAPEX 2015_16 (2)"/>
      <sheetName val="ALPINE BUDGET 10 YEAR"/>
      <sheetName val="2014 Capex Forecast (2)"/>
      <sheetName val="CAPEX OPEX"/>
      <sheetName val="OH to UG projects"/>
      <sheetName val="qryICPNewConnsInvoices"/>
      <sheetName val="S11b.Opex Forecast"/>
      <sheetName val="S11b.Opex Forecast 14"/>
      <sheetName val="Change in S11b."/>
      <sheetName val="DPP Opex"/>
      <sheetName val="Budget 2015-25"/>
      <sheetName val="CEO Unit 1400"/>
      <sheetName val="Corporate Services  1500 "/>
      <sheetName val="Property 1200"/>
      <sheetName val="IT 1700 "/>
      <sheetName val="Pricing &amp; Regulatory Admin 1801"/>
      <sheetName val="Legislation &amp; Regulatory 1802"/>
      <sheetName val="Billing&amp; Pricing 1803"/>
      <sheetName val="Business Development 1900"/>
      <sheetName val="Compliance 2100"/>
      <sheetName val="Business Support"/>
      <sheetName val="Engineering 2200 "/>
      <sheetName val="Asset Management 2300"/>
      <sheetName val="Operations 2400"/>
      <sheetName val="Drawing Office 2600"/>
      <sheetName val="New Connections 2700"/>
      <sheetName val="System Operations and Net S (2"/>
      <sheetName val="S12a.Asset Condition"/>
      <sheetName val="Pole condition"/>
      <sheetName val="Pole Data"/>
      <sheetName val="Cable"/>
      <sheetName val="Zone Sub"/>
      <sheetName val="Zone Sub Trans"/>
      <sheetName val="Mounting"/>
      <sheetName val="11kV CB"/>
      <sheetName val="Centralised Plant"/>
      <sheetName val="Ripple"/>
      <sheetName val="S12a.Asset Condition-Barrie"/>
      <sheetName val="S12b.Capacity Forecast"/>
      <sheetName val="BC"/>
      <sheetName val="S12c.Demand Forecast"/>
      <sheetName val="Customers"/>
      <sheetName val="DG"/>
      <sheetName val="Load Growth"/>
      <sheetName val="Maximum Demand"/>
      <sheetName val="S9e.Demand"/>
      <sheetName val="S12d.Reliability Forecast"/>
      <sheetName val="S13.AMMAT"/>
    </sheetNames>
    <sheetDataSet>
      <sheetData sheetId="0"/>
      <sheetData sheetId="1"/>
      <sheetData sheetId="2"/>
      <sheetData sheetId="3">
        <row r="10">
          <cell r="H10">
            <v>2890</v>
          </cell>
          <cell r="I10">
            <v>2983.5</v>
          </cell>
          <cell r="J10">
            <v>3049.139924999999</v>
          </cell>
          <cell r="K10">
            <v>3077.5031999999992</v>
          </cell>
          <cell r="L10">
            <v>3166.1140679999999</v>
          </cell>
          <cell r="M10">
            <v>3174.2323092000001</v>
          </cell>
          <cell r="N10">
            <v>2787.2519876784004</v>
          </cell>
          <cell r="O10">
            <v>2785.5627440495036</v>
          </cell>
          <cell r="P10">
            <v>2811.9825144054371</v>
          </cell>
          <cell r="Q10">
            <v>2868.2221646935459</v>
          </cell>
          <cell r="R10">
            <v>2864.6368869876792</v>
          </cell>
        </row>
        <row r="11">
          <cell r="H11">
            <v>1390</v>
          </cell>
          <cell r="I11">
            <v>3717.9</v>
          </cell>
          <cell r="J11">
            <v>3992.5490299999988</v>
          </cell>
          <cell r="K11">
            <v>4435.84944</v>
          </cell>
          <cell r="L11">
            <v>790.17547679999996</v>
          </cell>
          <cell r="M11">
            <v>684.53009798400001</v>
          </cell>
          <cell r="N11">
            <v>709.48232413632002</v>
          </cell>
          <cell r="O11">
            <v>712.18511394255347</v>
          </cell>
          <cell r="P11">
            <v>609.26287812117812</v>
          </cell>
          <cell r="Q11">
            <v>573.6444329387092</v>
          </cell>
          <cell r="R11">
            <v>548.5474889976407</v>
          </cell>
        </row>
        <row r="12">
          <cell r="H12">
            <v>3920</v>
          </cell>
          <cell r="I12">
            <v>5139.78</v>
          </cell>
          <cell r="J12">
            <v>6466.2615229999983</v>
          </cell>
          <cell r="K12">
            <v>5511.9143519999998</v>
          </cell>
          <cell r="L12">
            <v>4492.0934639999996</v>
          </cell>
          <cell r="M12">
            <v>4021.0622852544002</v>
          </cell>
          <cell r="N12">
            <v>4101.4835309594882</v>
          </cell>
          <cell r="O12">
            <v>4413.2503351085334</v>
          </cell>
          <cell r="P12">
            <v>4253.1235530382237</v>
          </cell>
          <cell r="Q12">
            <v>4194.774915864311</v>
          </cell>
          <cell r="R12">
            <v>4034.871530182646</v>
          </cell>
        </row>
        <row r="13">
          <cell r="H13">
            <v>0</v>
          </cell>
          <cell r="I13">
            <v>107.10000000000001</v>
          </cell>
          <cell r="J13">
            <v>0</v>
          </cell>
          <cell r="K13">
            <v>0</v>
          </cell>
          <cell r="L13">
            <v>0</v>
          </cell>
          <cell r="M13">
            <v>0</v>
          </cell>
          <cell r="N13">
            <v>0</v>
          </cell>
          <cell r="O13">
            <v>0</v>
          </cell>
          <cell r="P13">
            <v>0</v>
          </cell>
          <cell r="Q13">
            <v>0</v>
          </cell>
          <cell r="R13">
            <v>0</v>
          </cell>
        </row>
        <row r="15">
          <cell r="H15">
            <v>830</v>
          </cell>
          <cell r="I15">
            <v>877.2</v>
          </cell>
          <cell r="J15">
            <v>823.52838999999983</v>
          </cell>
          <cell r="K15">
            <v>573.05232000000001</v>
          </cell>
          <cell r="L15">
            <v>638.63497440000003</v>
          </cell>
          <cell r="M15">
            <v>518.91797750399996</v>
          </cell>
          <cell r="N15">
            <v>529.29633705408003</v>
          </cell>
          <cell r="O15">
            <v>539.88226379516152</v>
          </cell>
          <cell r="P15">
            <v>509.67183073598551</v>
          </cell>
          <cell r="Q15">
            <v>561.69350725248614</v>
          </cell>
          <cell r="R15">
            <v>499.7877121978504</v>
          </cell>
        </row>
        <row r="16">
          <cell r="H16">
            <v>0</v>
          </cell>
          <cell r="I16">
            <v>0</v>
          </cell>
          <cell r="J16">
            <v>0</v>
          </cell>
          <cell r="K16">
            <v>0</v>
          </cell>
          <cell r="L16">
            <v>0</v>
          </cell>
          <cell r="M16">
            <v>0</v>
          </cell>
          <cell r="N16">
            <v>0</v>
          </cell>
          <cell r="O16">
            <v>0</v>
          </cell>
          <cell r="P16">
            <v>0</v>
          </cell>
          <cell r="Q16">
            <v>0</v>
          </cell>
          <cell r="R16">
            <v>0</v>
          </cell>
        </row>
        <row r="17">
          <cell r="H17">
            <v>910</v>
          </cell>
          <cell r="I17">
            <v>1114.8600000000001</v>
          </cell>
          <cell r="J17">
            <v>469.0984499999999</v>
          </cell>
          <cell r="K17">
            <v>477.54359999999997</v>
          </cell>
          <cell r="L17">
            <v>378.85125599999998</v>
          </cell>
          <cell r="M17">
            <v>386.42828112000001</v>
          </cell>
          <cell r="N17">
            <v>394.15684674240003</v>
          </cell>
          <cell r="O17">
            <v>402.03998367724796</v>
          </cell>
          <cell r="P17">
            <v>410.08078335079296</v>
          </cell>
          <cell r="Q17">
            <v>418.28239901780881</v>
          </cell>
          <cell r="R17">
            <v>426.648046998165</v>
          </cell>
        </row>
        <row r="20">
          <cell r="H20">
            <v>941.61200000000008</v>
          </cell>
          <cell r="I20">
            <v>6004.74</v>
          </cell>
          <cell r="J20">
            <v>4122.8541549999991</v>
          </cell>
          <cell r="K20">
            <v>3586.8830399999997</v>
          </cell>
          <cell r="L20">
            <v>3902.1679368</v>
          </cell>
          <cell r="M20">
            <v>496.83636144000002</v>
          </cell>
          <cell r="N20">
            <v>399.78765883872001</v>
          </cell>
          <cell r="O20">
            <v>488.19140875094394</v>
          </cell>
          <cell r="P20">
            <v>445.2305647808609</v>
          </cell>
          <cell r="Q20">
            <v>454.1351760764781</v>
          </cell>
          <cell r="R20">
            <v>463.2178795980077</v>
          </cell>
        </row>
        <row r="23">
          <cell r="H23">
            <v>0</v>
          </cell>
          <cell r="I23">
            <v>0</v>
          </cell>
          <cell r="J23">
            <v>0</v>
          </cell>
          <cell r="K23">
            <v>0</v>
          </cell>
          <cell r="L23">
            <v>0</v>
          </cell>
          <cell r="M23">
            <v>0</v>
          </cell>
          <cell r="N23">
            <v>0</v>
          </cell>
          <cell r="O23">
            <v>0</v>
          </cell>
          <cell r="P23">
            <v>0</v>
          </cell>
          <cell r="Q23">
            <v>0</v>
          </cell>
          <cell r="R23">
            <v>0</v>
          </cell>
        </row>
        <row r="24">
          <cell r="H24">
            <v>2400</v>
          </cell>
          <cell r="I24">
            <v>3200</v>
          </cell>
          <cell r="J24">
            <v>2400</v>
          </cell>
          <cell r="K24">
            <v>2400</v>
          </cell>
          <cell r="L24">
            <v>2400</v>
          </cell>
          <cell r="M24">
            <v>2400</v>
          </cell>
          <cell r="N24">
            <v>2400</v>
          </cell>
          <cell r="O24">
            <v>2400</v>
          </cell>
          <cell r="P24">
            <v>2400</v>
          </cell>
          <cell r="Q24">
            <v>2400</v>
          </cell>
          <cell r="R24">
            <v>2400</v>
          </cell>
        </row>
        <row r="25">
          <cell r="H25">
            <v>0</v>
          </cell>
          <cell r="I25">
            <v>0</v>
          </cell>
          <cell r="J25">
            <v>0</v>
          </cell>
          <cell r="K25">
            <v>0</v>
          </cell>
          <cell r="L25">
            <v>0</v>
          </cell>
          <cell r="M25">
            <v>0</v>
          </cell>
          <cell r="N25">
            <v>0</v>
          </cell>
          <cell r="O25">
            <v>0</v>
          </cell>
          <cell r="P25">
            <v>0</v>
          </cell>
          <cell r="Q25">
            <v>0</v>
          </cell>
          <cell r="R25">
            <v>0</v>
          </cell>
        </row>
        <row r="29">
          <cell r="H29">
            <v>8481.6119999999992</v>
          </cell>
          <cell r="I29">
            <v>16745.080000000002</v>
          </cell>
          <cell r="J29">
            <v>16523.431472999993</v>
          </cell>
          <cell r="K29">
            <v>15262.745951999997</v>
          </cell>
          <cell r="L29">
            <v>10968.037176</v>
          </cell>
          <cell r="M29">
            <v>6882.007312502401</v>
          </cell>
          <cell r="N29">
            <v>6521.4586854094086</v>
          </cell>
          <cell r="O29">
            <v>6941.1118493239428</v>
          </cell>
          <cell r="P29">
            <v>6639.3521244324784</v>
          </cell>
          <cell r="Q29">
            <v>6670.7525958433398</v>
          </cell>
          <cell r="R29">
            <v>6437.7095449619883</v>
          </cell>
        </row>
        <row r="33">
          <cell r="N33">
            <v>2475</v>
          </cell>
          <cell r="O33">
            <v>2425</v>
          </cell>
          <cell r="P33">
            <v>2400</v>
          </cell>
          <cell r="Q33">
            <v>2400</v>
          </cell>
          <cell r="R33">
            <v>2350</v>
          </cell>
        </row>
        <row r="34">
          <cell r="N34">
            <v>630</v>
          </cell>
          <cell r="O34">
            <v>620</v>
          </cell>
          <cell r="P34">
            <v>520</v>
          </cell>
          <cell r="Q34">
            <v>480</v>
          </cell>
          <cell r="R34">
            <v>450</v>
          </cell>
        </row>
        <row r="35">
          <cell r="N35">
            <v>3642</v>
          </cell>
          <cell r="O35">
            <v>3842</v>
          </cell>
          <cell r="P35">
            <v>3630</v>
          </cell>
          <cell r="Q35">
            <v>3510</v>
          </cell>
          <cell r="R35">
            <v>3310</v>
          </cell>
        </row>
        <row r="36">
          <cell r="N36">
            <v>0</v>
          </cell>
          <cell r="O36">
            <v>0</v>
          </cell>
          <cell r="P36">
            <v>0</v>
          </cell>
          <cell r="Q36">
            <v>0</v>
          </cell>
          <cell r="R36">
            <v>0</v>
          </cell>
        </row>
        <row r="38">
          <cell r="N38">
            <v>470</v>
          </cell>
          <cell r="O38">
            <v>470</v>
          </cell>
          <cell r="P38">
            <v>435</v>
          </cell>
          <cell r="Q38">
            <v>470</v>
          </cell>
          <cell r="R38">
            <v>410</v>
          </cell>
        </row>
        <row r="39">
          <cell r="N39">
            <v>0</v>
          </cell>
          <cell r="O39">
            <v>0</v>
          </cell>
          <cell r="P39">
            <v>0</v>
          </cell>
          <cell r="Q39">
            <v>0</v>
          </cell>
          <cell r="R39">
            <v>0</v>
          </cell>
        </row>
        <row r="40">
          <cell r="N40">
            <v>350</v>
          </cell>
          <cell r="O40">
            <v>350</v>
          </cell>
          <cell r="P40">
            <v>350</v>
          </cell>
          <cell r="Q40">
            <v>350</v>
          </cell>
          <cell r="R40">
            <v>350</v>
          </cell>
        </row>
        <row r="43">
          <cell r="N43">
            <v>355</v>
          </cell>
          <cell r="O43">
            <v>425</v>
          </cell>
          <cell r="P43">
            <v>380</v>
          </cell>
          <cell r="Q43">
            <v>380</v>
          </cell>
          <cell r="R43">
            <v>380</v>
          </cell>
        </row>
        <row r="47">
          <cell r="H47">
            <v>0</v>
          </cell>
          <cell r="I47">
            <v>0</v>
          </cell>
          <cell r="J47">
            <v>0</v>
          </cell>
          <cell r="K47">
            <v>0</v>
          </cell>
          <cell r="L47">
            <v>0</v>
          </cell>
          <cell r="M47">
            <v>0</v>
          </cell>
          <cell r="N47">
            <v>0</v>
          </cell>
          <cell r="O47">
            <v>0</v>
          </cell>
          <cell r="P47">
            <v>0</v>
          </cell>
          <cell r="Q47">
            <v>0</v>
          </cell>
          <cell r="R47">
            <v>0</v>
          </cell>
        </row>
        <row r="48">
          <cell r="H48">
            <v>650</v>
          </cell>
          <cell r="I48">
            <v>250</v>
          </cell>
          <cell r="J48">
            <v>2000</v>
          </cell>
          <cell r="K48">
            <v>1000</v>
          </cell>
          <cell r="L48">
            <v>0</v>
          </cell>
          <cell r="M48">
            <v>0</v>
          </cell>
          <cell r="N48">
            <v>0</v>
          </cell>
          <cell r="O48">
            <v>0</v>
          </cell>
          <cell r="P48">
            <v>0</v>
          </cell>
          <cell r="Q48">
            <v>0</v>
          </cell>
          <cell r="R48">
            <v>0</v>
          </cell>
        </row>
        <row r="49">
          <cell r="H49">
            <v>0</v>
          </cell>
          <cell r="I49">
            <v>0</v>
          </cell>
          <cell r="J49">
            <v>0</v>
          </cell>
          <cell r="K49">
            <v>0</v>
          </cell>
          <cell r="L49">
            <v>0</v>
          </cell>
          <cell r="M49">
            <v>0</v>
          </cell>
          <cell r="N49">
            <v>0</v>
          </cell>
          <cell r="O49">
            <v>0</v>
          </cell>
          <cell r="P49">
            <v>0</v>
          </cell>
          <cell r="Q49">
            <v>0</v>
          </cell>
          <cell r="R49">
            <v>0</v>
          </cell>
        </row>
        <row r="70">
          <cell r="F70" t="str">
            <v>Low Charge</v>
          </cell>
          <cell r="H70">
            <v>104.70121390303581</v>
          </cell>
          <cell r="I70">
            <v>105.96922168386841</v>
          </cell>
          <cell r="J70">
            <v>105.96922168386841</v>
          </cell>
          <cell r="K70">
            <v>105.06350184041655</v>
          </cell>
          <cell r="L70">
            <v>105.96922168386841</v>
          </cell>
          <cell r="M70">
            <v>104.15778199696469</v>
          </cell>
        </row>
        <row r="71">
          <cell r="F71" t="str">
            <v>015</v>
          </cell>
          <cell r="H71">
            <v>1415.7457948927783</v>
          </cell>
          <cell r="I71">
            <v>1432.891505211549</v>
          </cell>
          <cell r="J71">
            <v>1432.891505211549</v>
          </cell>
          <cell r="K71">
            <v>1420.64456926957</v>
          </cell>
          <cell r="L71">
            <v>1432.891505211549</v>
          </cell>
          <cell r="M71">
            <v>1408.3976333275909</v>
          </cell>
        </row>
        <row r="72">
          <cell r="F72" t="str">
            <v>360</v>
          </cell>
          <cell r="H72">
            <v>387.00205970185419</v>
          </cell>
          <cell r="I72">
            <v>391.68893585741296</v>
          </cell>
          <cell r="J72">
            <v>391.68893585741296</v>
          </cell>
          <cell r="K72">
            <v>388.34116717487098</v>
          </cell>
          <cell r="L72">
            <v>391.68893585741296</v>
          </cell>
          <cell r="M72">
            <v>384.99339849232899</v>
          </cell>
        </row>
        <row r="73">
          <cell r="F73" t="str">
            <v>Assessed</v>
          </cell>
          <cell r="H73">
            <v>982.55093150233142</v>
          </cell>
          <cell r="I73">
            <v>994.45033724716939</v>
          </cell>
          <cell r="J73">
            <v>994.45033724716939</v>
          </cell>
          <cell r="K73">
            <v>985.95076171514222</v>
          </cell>
          <cell r="L73">
            <v>994.45033724716939</v>
          </cell>
          <cell r="M73">
            <v>977.45118618311517</v>
          </cell>
        </row>
        <row r="74">
          <cell r="F74" t="str">
            <v>TOU 400V</v>
          </cell>
          <cell r="H74">
            <v>0</v>
          </cell>
          <cell r="I74">
            <v>0</v>
          </cell>
          <cell r="J74">
            <v>0</v>
          </cell>
          <cell r="K74">
            <v>0</v>
          </cell>
          <cell r="L74">
            <v>0</v>
          </cell>
          <cell r="M74">
            <v>0</v>
          </cell>
        </row>
        <row r="75">
          <cell r="F75" t="str">
            <v>TOU 11kV</v>
          </cell>
          <cell r="H75">
            <v>0</v>
          </cell>
          <cell r="I75">
            <v>0</v>
          </cell>
          <cell r="J75">
            <v>0</v>
          </cell>
          <cell r="K75">
            <v>0</v>
          </cell>
          <cell r="L75">
            <v>0</v>
          </cell>
          <cell r="M75">
            <v>0</v>
          </cell>
        </row>
        <row r="76">
          <cell r="F76" t="str">
            <v>IND</v>
          </cell>
          <cell r="H76">
            <v>0</v>
          </cell>
          <cell r="I76">
            <v>0</v>
          </cell>
          <cell r="J76">
            <v>0</v>
          </cell>
          <cell r="K76">
            <v>0</v>
          </cell>
          <cell r="L76">
            <v>0</v>
          </cell>
          <cell r="M76">
            <v>0</v>
          </cell>
        </row>
        <row r="79">
          <cell r="H79">
            <v>697.78672032193163</v>
          </cell>
          <cell r="I79">
            <v>671.43269102475256</v>
          </cell>
          <cell r="J79">
            <v>474.30582261561489</v>
          </cell>
          <cell r="K79">
            <v>494.4634686706446</v>
          </cell>
          <cell r="L79">
            <v>741.61176566107827</v>
          </cell>
          <cell r="M79">
            <v>785.41442601814992</v>
          </cell>
        </row>
        <row r="82">
          <cell r="H82">
            <v>0</v>
          </cell>
          <cell r="I82">
            <v>30</v>
          </cell>
          <cell r="J82">
            <v>3200</v>
          </cell>
          <cell r="K82">
            <v>3500</v>
          </cell>
          <cell r="L82">
            <v>0</v>
          </cell>
          <cell r="M82">
            <v>0</v>
          </cell>
        </row>
        <row r="83">
          <cell r="H83">
            <v>0</v>
          </cell>
          <cell r="I83">
            <v>80</v>
          </cell>
          <cell r="J83">
            <v>0</v>
          </cell>
          <cell r="K83">
            <v>0</v>
          </cell>
          <cell r="L83">
            <v>0</v>
          </cell>
          <cell r="M83">
            <v>0</v>
          </cell>
        </row>
        <row r="84">
          <cell r="H84">
            <v>470</v>
          </cell>
          <cell r="I84">
            <v>2205</v>
          </cell>
          <cell r="J84">
            <v>0</v>
          </cell>
          <cell r="K84">
            <v>0</v>
          </cell>
          <cell r="L84">
            <v>0</v>
          </cell>
          <cell r="M84">
            <v>0</v>
          </cell>
        </row>
        <row r="85">
          <cell r="H85">
            <v>420</v>
          </cell>
          <cell r="I85">
            <v>300</v>
          </cell>
          <cell r="J85">
            <v>300</v>
          </cell>
          <cell r="K85">
            <v>300</v>
          </cell>
          <cell r="L85">
            <v>300</v>
          </cell>
          <cell r="M85">
            <v>350</v>
          </cell>
        </row>
        <row r="86">
          <cell r="H86">
            <v>250</v>
          </cell>
          <cell r="I86">
            <v>680</v>
          </cell>
          <cell r="J86">
            <v>80</v>
          </cell>
          <cell r="K86">
            <v>180</v>
          </cell>
          <cell r="L86">
            <v>180</v>
          </cell>
          <cell r="M86">
            <v>120</v>
          </cell>
        </row>
        <row r="87">
          <cell r="H87">
            <v>0</v>
          </cell>
          <cell r="I87">
            <v>0</v>
          </cell>
          <cell r="J87"/>
          <cell r="K87"/>
          <cell r="L87"/>
          <cell r="M87">
            <v>0</v>
          </cell>
        </row>
        <row r="88">
          <cell r="H88">
            <v>250</v>
          </cell>
          <cell r="I88">
            <v>350</v>
          </cell>
          <cell r="J88">
            <v>250</v>
          </cell>
          <cell r="K88">
            <v>200</v>
          </cell>
          <cell r="L88">
            <v>250</v>
          </cell>
          <cell r="M88">
            <v>150</v>
          </cell>
        </row>
        <row r="90">
          <cell r="H90">
            <v>335.61368209255534</v>
          </cell>
          <cell r="I90">
            <v>836.70843035392238</v>
          </cell>
          <cell r="J90">
            <v>621.05685491207009</v>
          </cell>
          <cell r="K90">
            <v>712.70941346320501</v>
          </cell>
          <cell r="L90">
            <v>185.08601331028621</v>
          </cell>
          <cell r="M90">
            <v>169.3763283934793</v>
          </cell>
        </row>
        <row r="96">
          <cell r="H96">
            <v>0</v>
          </cell>
          <cell r="I96">
            <v>0</v>
          </cell>
          <cell r="J96">
            <v>0</v>
          </cell>
          <cell r="K96">
            <v>0</v>
          </cell>
          <cell r="L96">
            <v>0</v>
          </cell>
          <cell r="M96">
            <v>0</v>
          </cell>
        </row>
        <row r="97">
          <cell r="H97">
            <v>850</v>
          </cell>
          <cell r="I97">
            <v>1330</v>
          </cell>
          <cell r="J97">
            <v>2150</v>
          </cell>
          <cell r="K97">
            <v>350</v>
          </cell>
          <cell r="L97">
            <v>300</v>
          </cell>
          <cell r="M97">
            <v>150</v>
          </cell>
        </row>
        <row r="98">
          <cell r="H98">
            <v>1000</v>
          </cell>
          <cell r="I98">
            <v>1284</v>
          </cell>
          <cell r="J98">
            <v>2033</v>
          </cell>
          <cell r="K98">
            <v>1597</v>
          </cell>
          <cell r="L98">
            <v>1618</v>
          </cell>
          <cell r="M98">
            <v>1200</v>
          </cell>
        </row>
        <row r="99">
          <cell r="H99">
            <v>870</v>
          </cell>
          <cell r="I99">
            <v>970</v>
          </cell>
          <cell r="J99">
            <v>470</v>
          </cell>
          <cell r="K99">
            <v>2220</v>
          </cell>
          <cell r="L99">
            <v>1220</v>
          </cell>
          <cell r="M99">
            <v>1300</v>
          </cell>
        </row>
        <row r="100">
          <cell r="H100">
            <v>390</v>
          </cell>
          <cell r="I100">
            <v>380</v>
          </cell>
          <cell r="J100">
            <v>380</v>
          </cell>
          <cell r="K100">
            <v>320</v>
          </cell>
          <cell r="L100">
            <v>320</v>
          </cell>
          <cell r="M100">
            <v>320</v>
          </cell>
        </row>
        <row r="101">
          <cell r="H101">
            <v>460</v>
          </cell>
          <cell r="I101">
            <v>615</v>
          </cell>
          <cell r="J101">
            <v>420</v>
          </cell>
          <cell r="K101">
            <v>407</v>
          </cell>
          <cell r="L101">
            <v>392</v>
          </cell>
          <cell r="M101">
            <v>372</v>
          </cell>
        </row>
        <row r="102">
          <cell r="H102">
            <v>350</v>
          </cell>
          <cell r="I102">
            <v>460</v>
          </cell>
          <cell r="J102">
            <v>750</v>
          </cell>
          <cell r="K102">
            <v>300</v>
          </cell>
          <cell r="L102">
            <v>300</v>
          </cell>
          <cell r="M102">
            <v>300</v>
          </cell>
        </row>
        <row r="104">
          <cell r="H104">
            <v>946.47887323943655</v>
          </cell>
          <cell r="I104">
            <v>1156.7006256662319</v>
          </cell>
          <cell r="J104">
            <v>1005.8526556186869</v>
          </cell>
          <cell r="K104">
            <v>885.60112285356149</v>
          </cell>
          <cell r="L104">
            <v>1052.2013085447777</v>
          </cell>
          <cell r="M104">
            <v>994.9493354984703</v>
          </cell>
        </row>
        <row r="108">
          <cell r="F108" t="str">
            <v>Wains crossing</v>
          </cell>
          <cell r="H108">
            <v>0</v>
          </cell>
          <cell r="I108">
            <v>80</v>
          </cell>
          <cell r="J108">
            <v>0</v>
          </cell>
          <cell r="K108">
            <v>0</v>
          </cell>
          <cell r="L108">
            <v>0</v>
          </cell>
          <cell r="M108">
            <v>0</v>
          </cell>
        </row>
        <row r="109">
          <cell r="F109" t="str">
            <v>ABS relocations (T537, ABS 1556)</v>
          </cell>
          <cell r="H109">
            <v>0</v>
          </cell>
          <cell r="I109">
            <v>25</v>
          </cell>
          <cell r="J109">
            <v>0</v>
          </cell>
          <cell r="K109">
            <v>0</v>
          </cell>
          <cell r="L109">
            <v>0</v>
          </cell>
          <cell r="M109">
            <v>0</v>
          </cell>
        </row>
        <row r="116">
          <cell r="H116">
            <v>0</v>
          </cell>
          <cell r="I116">
            <v>24.102711985503937</v>
          </cell>
          <cell r="J116">
            <v>0</v>
          </cell>
          <cell r="K116">
            <v>0</v>
          </cell>
          <cell r="L116">
            <v>0</v>
          </cell>
          <cell r="M116">
            <v>0</v>
          </cell>
        </row>
        <row r="121">
          <cell r="F121" t="str">
            <v>Mobile sub/gen site preparations</v>
          </cell>
          <cell r="H121">
            <v>120</v>
          </cell>
          <cell r="I121">
            <v>200</v>
          </cell>
          <cell r="J121">
            <v>200</v>
          </cell>
          <cell r="K121">
            <v>200</v>
          </cell>
          <cell r="L121">
            <v>200</v>
          </cell>
          <cell r="M121">
            <v>200</v>
          </cell>
        </row>
        <row r="122">
          <cell r="F122" t="str">
            <v>Quality of Supply</v>
          </cell>
          <cell r="H122">
            <v>220</v>
          </cell>
          <cell r="I122">
            <v>200</v>
          </cell>
          <cell r="J122">
            <v>150</v>
          </cell>
          <cell r="K122">
            <v>0</v>
          </cell>
          <cell r="L122">
            <v>0</v>
          </cell>
          <cell r="M122">
            <v>0</v>
          </cell>
        </row>
        <row r="123">
          <cell r="F123" t="str">
            <v>33 kV Softwood pole replacements</v>
          </cell>
          <cell r="H123">
            <v>70</v>
          </cell>
          <cell r="I123">
            <v>60</v>
          </cell>
          <cell r="J123">
            <v>60</v>
          </cell>
          <cell r="K123">
            <v>60</v>
          </cell>
          <cell r="L123">
            <v>60</v>
          </cell>
          <cell r="M123">
            <v>60</v>
          </cell>
        </row>
        <row r="124">
          <cell r="F124" t="str">
            <v>Mobile sub/gen site preparations</v>
          </cell>
          <cell r="H124">
            <v>200</v>
          </cell>
          <cell r="I124">
            <v>200</v>
          </cell>
          <cell r="J124">
            <v>180</v>
          </cell>
          <cell r="K124">
            <v>180</v>
          </cell>
          <cell r="L124">
            <v>180</v>
          </cell>
          <cell r="M124">
            <v>60</v>
          </cell>
        </row>
        <row r="125">
          <cell r="F125" t="str">
            <v>New ABS's</v>
          </cell>
          <cell r="H125">
            <v>220</v>
          </cell>
          <cell r="I125">
            <v>200</v>
          </cell>
          <cell r="J125">
            <v>200</v>
          </cell>
          <cell r="K125">
            <v>100</v>
          </cell>
          <cell r="L125">
            <v>150</v>
          </cell>
          <cell r="M125">
            <v>150</v>
          </cell>
        </row>
        <row r="127">
          <cell r="H127">
            <v>0</v>
          </cell>
          <cell r="I127">
            <v>0</v>
          </cell>
          <cell r="J127">
            <v>0</v>
          </cell>
          <cell r="K127">
            <v>0</v>
          </cell>
          <cell r="L127">
            <v>0</v>
          </cell>
          <cell r="M127">
            <v>0</v>
          </cell>
        </row>
        <row r="129">
          <cell r="H129">
            <v>200.40241448692154</v>
          </cell>
          <cell r="I129">
            <v>197.4126886431751</v>
          </cell>
          <cell r="J129">
            <v>128.10311106541394</v>
          </cell>
          <cell r="K129">
            <v>92.072507959361417</v>
          </cell>
          <cell r="L129">
            <v>149.59006555214913</v>
          </cell>
          <cell r="M129">
            <v>128.39818442731496</v>
          </cell>
        </row>
        <row r="149">
          <cell r="F149" t="str">
            <v>Earthing</v>
          </cell>
          <cell r="H149">
            <v>330</v>
          </cell>
          <cell r="I149">
            <v>200</v>
          </cell>
          <cell r="J149">
            <v>100</v>
          </cell>
          <cell r="K149">
            <v>100</v>
          </cell>
          <cell r="L149">
            <v>100</v>
          </cell>
          <cell r="M149">
            <v>100</v>
          </cell>
        </row>
        <row r="150">
          <cell r="F150" t="str">
            <v>Upgrade Security starting with Zone Substations.</v>
          </cell>
          <cell r="H150">
            <v>200</v>
          </cell>
          <cell r="I150">
            <v>100</v>
          </cell>
          <cell r="J150">
            <v>100</v>
          </cell>
          <cell r="K150">
            <v>100</v>
          </cell>
          <cell r="L150">
            <v>0</v>
          </cell>
          <cell r="M150">
            <v>0</v>
          </cell>
        </row>
        <row r="151">
          <cell r="F151" t="str">
            <v>11/22 kV Substation Upgrade final stage</v>
          </cell>
          <cell r="H151">
            <v>150</v>
          </cell>
          <cell r="I151">
            <v>150</v>
          </cell>
          <cell r="J151">
            <v>0</v>
          </cell>
          <cell r="K151">
            <v>0</v>
          </cell>
          <cell r="L151">
            <v>0</v>
          </cell>
          <cell r="M151">
            <v>0</v>
          </cell>
        </row>
        <row r="152">
          <cell r="F152" t="str">
            <v>Chalmers St U/G 11 kV</v>
          </cell>
          <cell r="H152">
            <v>0</v>
          </cell>
          <cell r="I152">
            <v>0</v>
          </cell>
          <cell r="J152">
            <v>0</v>
          </cell>
          <cell r="K152">
            <v>0</v>
          </cell>
          <cell r="L152">
            <v>0</v>
          </cell>
          <cell r="M152">
            <v>0</v>
          </cell>
        </row>
        <row r="153">
          <cell r="F153" t="str">
            <v>Glentanner/Ferintosh from 11 to 33 kV</v>
          </cell>
          <cell r="H153">
            <v>0</v>
          </cell>
          <cell r="I153">
            <v>0</v>
          </cell>
          <cell r="J153">
            <v>0</v>
          </cell>
          <cell r="K153">
            <v>0</v>
          </cell>
          <cell r="L153">
            <v>0</v>
          </cell>
          <cell r="M153">
            <v>0</v>
          </cell>
        </row>
        <row r="154">
          <cell r="F154" t="str">
            <v>Guiness St (GRM 7) U/G 11 kV</v>
          </cell>
          <cell r="H154">
            <v>0</v>
          </cell>
          <cell r="I154">
            <v>0</v>
          </cell>
          <cell r="J154">
            <v>0</v>
          </cell>
          <cell r="K154">
            <v>0</v>
          </cell>
          <cell r="L154">
            <v>0</v>
          </cell>
          <cell r="M154">
            <v>0</v>
          </cell>
        </row>
        <row r="155">
          <cell r="F155" t="str">
            <v>Install CB for F321</v>
          </cell>
          <cell r="H155">
            <v>0</v>
          </cell>
          <cell r="I155">
            <v>100</v>
          </cell>
          <cell r="J155">
            <v>0</v>
          </cell>
          <cell r="K155">
            <v>0</v>
          </cell>
          <cell r="L155">
            <v>0</v>
          </cell>
          <cell r="M155">
            <v>0</v>
          </cell>
        </row>
        <row r="156">
          <cell r="F156" t="str">
            <v>McNamaras Rd rebuild</v>
          </cell>
          <cell r="H156">
            <v>0</v>
          </cell>
          <cell r="I156">
            <v>293</v>
          </cell>
          <cell r="J156">
            <v>0</v>
          </cell>
          <cell r="K156">
            <v>0</v>
          </cell>
          <cell r="L156">
            <v>0</v>
          </cell>
          <cell r="M156">
            <v>0</v>
          </cell>
        </row>
        <row r="157">
          <cell r="F157" t="str">
            <v>New RMU's</v>
          </cell>
          <cell r="H157">
            <v>0</v>
          </cell>
          <cell r="I157">
            <v>250</v>
          </cell>
          <cell r="J157">
            <v>250</v>
          </cell>
          <cell r="K157">
            <v>250</v>
          </cell>
          <cell r="L157">
            <v>250</v>
          </cell>
          <cell r="M157">
            <v>250</v>
          </cell>
        </row>
        <row r="158">
          <cell r="F158" t="str">
            <v>Tie between Mahan Rd Fdr. &amp; Main Sth Rd Fdr.</v>
          </cell>
          <cell r="H158">
            <v>230</v>
          </cell>
          <cell r="I158">
            <v>0</v>
          </cell>
          <cell r="J158">
            <v>0</v>
          </cell>
          <cell r="K158">
            <v>0</v>
          </cell>
          <cell r="L158">
            <v>0</v>
          </cell>
          <cell r="M158">
            <v>0</v>
          </cell>
        </row>
        <row r="159">
          <cell r="F159" t="str">
            <v>Wilson St U/G</v>
          </cell>
          <cell r="H159">
            <v>0</v>
          </cell>
          <cell r="I159">
            <v>0</v>
          </cell>
          <cell r="J159">
            <v>0</v>
          </cell>
          <cell r="K159">
            <v>0</v>
          </cell>
          <cell r="L159">
            <v>0</v>
          </cell>
          <cell r="M159">
            <v>0</v>
          </cell>
        </row>
        <row r="161">
          <cell r="H161">
            <v>0</v>
          </cell>
          <cell r="I161">
            <v>0</v>
          </cell>
          <cell r="J161">
            <v>0</v>
          </cell>
          <cell r="K161">
            <v>0</v>
          </cell>
          <cell r="L161">
            <v>0</v>
          </cell>
          <cell r="M161">
            <v>0</v>
          </cell>
        </row>
        <row r="163">
          <cell r="H163">
            <v>219.71830985915494</v>
          </cell>
          <cell r="I163">
            <v>250.89775428719813</v>
          </cell>
          <cell r="J163">
            <v>72.970126556248445</v>
          </cell>
          <cell r="K163">
            <v>76.727089966134514</v>
          </cell>
          <cell r="L163">
            <v>88.739869395342694</v>
          </cell>
          <cell r="M163">
            <v>95.615669254383462</v>
          </cell>
        </row>
        <row r="171">
          <cell r="F171" t="str">
            <v>IT</v>
          </cell>
          <cell r="H171">
            <v>500.00000000000006</v>
          </cell>
          <cell r="I171">
            <v>2210</v>
          </cell>
          <cell r="J171">
            <v>500</v>
          </cell>
          <cell r="K171">
            <v>150</v>
          </cell>
          <cell r="L171">
            <v>150</v>
          </cell>
          <cell r="M171">
            <v>150</v>
          </cell>
        </row>
        <row r="172">
          <cell r="F172" t="str">
            <v>EQUIPMENT</v>
          </cell>
          <cell r="H172">
            <v>106.61199999999999</v>
          </cell>
          <cell r="I172">
            <v>187</v>
          </cell>
          <cell r="J172">
            <v>115</v>
          </cell>
          <cell r="K172">
            <v>140</v>
          </cell>
          <cell r="L172">
            <v>114.99999999999999</v>
          </cell>
          <cell r="M172">
            <v>165</v>
          </cell>
        </row>
        <row r="173">
          <cell r="F173" t="str">
            <v>VEHICLES</v>
          </cell>
          <cell r="H173">
            <v>135</v>
          </cell>
          <cell r="I173">
            <v>90</v>
          </cell>
          <cell r="J173">
            <v>90</v>
          </cell>
          <cell r="K173">
            <v>90</v>
          </cell>
          <cell r="L173">
            <v>90</v>
          </cell>
          <cell r="M173">
            <v>135.00000000000003</v>
          </cell>
        </row>
        <row r="177">
          <cell r="H177">
            <v>0</v>
          </cell>
          <cell r="I177">
            <v>0</v>
          </cell>
          <cell r="J177">
            <v>0</v>
          </cell>
          <cell r="K177">
            <v>0</v>
          </cell>
          <cell r="L177">
            <v>0</v>
          </cell>
          <cell r="M177">
            <v>0</v>
          </cell>
        </row>
        <row r="181">
          <cell r="F181" t="str">
            <v>PROPERTY</v>
          </cell>
          <cell r="H181">
            <v>200</v>
          </cell>
          <cell r="I181">
            <v>3400</v>
          </cell>
          <cell r="J181">
            <v>3250</v>
          </cell>
          <cell r="K181">
            <v>3000</v>
          </cell>
          <cell r="L181">
            <v>3250</v>
          </cell>
          <cell r="M181">
            <v>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ID Disclosures—EDB">
  <a:themeElements>
    <a:clrScheme name="Disclosure—Airports">
      <a:dk1>
        <a:srgbClr val="000000"/>
      </a:dk1>
      <a:lt1>
        <a:srgbClr val="FFFFFF"/>
      </a:lt1>
      <a:dk2>
        <a:srgbClr val="CCFFCC"/>
      </a:dk2>
      <a:lt2>
        <a:srgbClr val="FFFF99"/>
      </a:lt2>
      <a:accent1>
        <a:srgbClr val="0000FF"/>
      </a:accent1>
      <a:accent2>
        <a:srgbClr val="000000"/>
      </a:accent2>
      <a:accent3>
        <a:srgbClr val="C2E0FF"/>
      </a:accent3>
      <a:accent4>
        <a:srgbClr val="8064A2"/>
      </a:accent4>
      <a:accent5>
        <a:srgbClr val="0066CC"/>
      </a:accent5>
      <a:accent6>
        <a:srgbClr val="F79646"/>
      </a:accent6>
      <a:hlink>
        <a:srgbClr val="0000FF"/>
      </a:hlink>
      <a:folHlink>
        <a:srgbClr val="800080"/>
      </a:folHlink>
    </a:clrScheme>
    <a:fontScheme name="Custom 1">
      <a:majorFont>
        <a:latin typeface="Calibri"/>
        <a:ea typeface=""/>
        <a:cs typeface=""/>
      </a:majorFont>
      <a:minorFont>
        <a:latin typeface="Calibri"/>
        <a:ea typeface=""/>
        <a:cs typeface=""/>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pageSetUpPr fitToPage="1"/>
  </sheetPr>
  <dimension ref="A1:D17"/>
  <sheetViews>
    <sheetView showGridLines="0" view="pageBreakPreview" zoomScaleNormal="100" zoomScaleSheetLayoutView="100" workbookViewId="0">
      <selection activeCell="I12" sqref="I12"/>
    </sheetView>
  </sheetViews>
  <sheetFormatPr defaultRowHeight="12.75" x14ac:dyDescent="0.2"/>
  <cols>
    <col min="1" max="1" width="26.5703125" style="1" customWidth="1"/>
    <col min="2" max="2" width="43.140625" style="1" customWidth="1"/>
    <col min="3" max="3" width="32.7109375" style="1" customWidth="1"/>
    <col min="4" max="4" width="32.28515625" style="1" customWidth="1"/>
    <col min="5" max="16384" width="9.140625" style="1"/>
  </cols>
  <sheetData>
    <row r="1" spans="1:4" x14ac:dyDescent="0.2">
      <c r="A1" s="272"/>
      <c r="B1" s="273"/>
      <c r="C1" s="273"/>
      <c r="D1" s="274"/>
    </row>
    <row r="2" spans="1:4" ht="236.25" customHeight="1" x14ac:dyDescent="0.2">
      <c r="A2" s="257"/>
      <c r="B2" s="259"/>
      <c r="C2" s="259"/>
      <c r="D2" s="260"/>
    </row>
    <row r="3" spans="1:4" ht="23.25" x14ac:dyDescent="0.35">
      <c r="A3" s="275" t="s">
        <v>9</v>
      </c>
      <c r="B3" s="276"/>
      <c r="C3" s="276"/>
      <c r="D3" s="277"/>
    </row>
    <row r="4" spans="1:4" ht="27.75" customHeight="1" x14ac:dyDescent="0.35">
      <c r="A4" s="275" t="s">
        <v>557</v>
      </c>
      <c r="B4" s="276"/>
      <c r="C4" s="276"/>
      <c r="D4" s="277"/>
    </row>
    <row r="5" spans="1:4" ht="27.75" customHeight="1" x14ac:dyDescent="0.35">
      <c r="A5" s="275" t="s">
        <v>0</v>
      </c>
      <c r="B5" s="276"/>
      <c r="C5" s="276"/>
      <c r="D5" s="277"/>
    </row>
    <row r="6" spans="1:4" ht="21" x14ac:dyDescent="0.35">
      <c r="A6" s="278" t="s">
        <v>569</v>
      </c>
      <c r="B6" s="276"/>
      <c r="C6" s="276"/>
      <c r="D6" s="277"/>
    </row>
    <row r="7" spans="1:4" ht="60" customHeight="1" x14ac:dyDescent="0.2">
      <c r="A7" s="279"/>
      <c r="B7" s="276"/>
      <c r="C7" s="276"/>
      <c r="D7" s="277"/>
    </row>
    <row r="8" spans="1:4" ht="15" customHeight="1" x14ac:dyDescent="0.2">
      <c r="A8" s="257"/>
      <c r="B8" s="286" t="s">
        <v>7</v>
      </c>
      <c r="C8" s="294" t="s">
        <v>600</v>
      </c>
      <c r="D8" s="287"/>
    </row>
    <row r="9" spans="1:4" ht="3" customHeight="1" x14ac:dyDescent="0.2">
      <c r="A9" s="257"/>
      <c r="B9" s="259"/>
      <c r="C9" s="293"/>
      <c r="D9" s="260"/>
    </row>
    <row r="10" spans="1:4" ht="15" customHeight="1" x14ac:dyDescent="0.2">
      <c r="A10" s="257"/>
      <c r="B10" s="286" t="s">
        <v>8</v>
      </c>
      <c r="C10" s="49">
        <v>42094</v>
      </c>
      <c r="D10" s="260"/>
    </row>
    <row r="11" spans="1:4" ht="3" customHeight="1" x14ac:dyDescent="0.2">
      <c r="A11" s="257"/>
      <c r="B11" s="259"/>
      <c r="C11" s="295"/>
      <c r="D11" s="260"/>
    </row>
    <row r="12" spans="1:4" ht="15" customHeight="1" x14ac:dyDescent="0.2">
      <c r="A12" s="257"/>
      <c r="B12" s="286" t="s">
        <v>561</v>
      </c>
      <c r="C12" s="49">
        <v>42095</v>
      </c>
      <c r="D12" s="260"/>
    </row>
    <row r="13" spans="1:4" ht="15" customHeight="1" x14ac:dyDescent="0.2">
      <c r="A13" s="257"/>
      <c r="B13" s="262"/>
      <c r="C13" s="262"/>
      <c r="D13" s="260"/>
    </row>
    <row r="14" spans="1:4" ht="15" customHeight="1" x14ac:dyDescent="0.2">
      <c r="A14" s="257"/>
      <c r="B14" s="262"/>
      <c r="C14" s="262"/>
      <c r="D14" s="277"/>
    </row>
    <row r="15" spans="1:4" ht="15" customHeight="1" x14ac:dyDescent="0.2">
      <c r="A15" s="280" t="s">
        <v>562</v>
      </c>
      <c r="B15" s="281"/>
      <c r="C15" s="276"/>
      <c r="D15" s="277"/>
    </row>
    <row r="16" spans="1:4" x14ac:dyDescent="0.2">
      <c r="A16" s="282" t="s">
        <v>597</v>
      </c>
      <c r="B16" s="276"/>
      <c r="C16" s="276"/>
      <c r="D16" s="277"/>
    </row>
    <row r="17" spans="1:4" ht="39.950000000000003" customHeight="1" x14ac:dyDescent="0.2">
      <c r="A17" s="283"/>
      <c r="B17" s="284"/>
      <c r="C17" s="284"/>
      <c r="D17" s="285"/>
    </row>
  </sheetData>
  <sheetProtection formatRows="0" insertRows="0"/>
  <customSheetViews>
    <customSheetView guid="{21F2E024-704F-4E93-AC63-213755ECFFE0}" showPageBreaks="1" showGridLines="0" fitToPage="1" printArea="1" view="pageBreakPreview">
      <selection activeCell="C8" sqref="C8"/>
      <pageMargins left="0.70866141732283472" right="0.70866141732283472" top="0.74803149606299213" bottom="0.74803149606299213" header="0.31496062992125989" footer="0.31496062992125989"/>
      <pageSetup paperSize="9" scale="72" fitToHeight="1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phoneticPr fontId="2" type="noConversion"/>
  <dataValidations xWindow="506" yWindow="670" count="2">
    <dataValidation type="date" operator="greaterThan" allowBlank="1" showInputMessage="1" showErrorMessage="1" errorTitle="Date entry" error="Dates after 1 January 2011 accepted" promptTitle="Date entry" prompt=" " sqref="C12 C10">
      <formula1>40544</formula1>
    </dataValidation>
    <dataValidation allowBlank="1" showInputMessage="1" promptTitle="Name of regulated entity" prompt=" " sqref="C8"/>
  </dataValidations>
  <pageMargins left="0.70866141732283472" right="0.70866141732283472" top="0.74803149606299213" bottom="0.74803149606299213" header="0.31496062992125984" footer="0.31496062992125984"/>
  <pageSetup paperSize="9" scale="72" orientation="portrait" cellComments="asDisplayed" r:id="rId2"/>
  <headerFooter>
    <oddHeader>&amp;CCommerce Commission Information Disclosure Template</oddHeader>
    <oddFooter>&amp;L&amp;F&amp;C&amp;P&amp;R&amp;A</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FF00"/>
  </sheetPr>
  <dimension ref="A1:T95"/>
  <sheetViews>
    <sheetView showGridLines="0" zoomScale="50" zoomScaleNormal="50" zoomScaleSheetLayoutView="100" workbookViewId="0">
      <selection activeCell="D91" sqref="D91:F94"/>
    </sheetView>
  </sheetViews>
  <sheetFormatPr defaultRowHeight="12.75" x14ac:dyDescent="0.2"/>
  <cols>
    <col min="1" max="1" width="18.7109375" style="15" customWidth="1"/>
    <col min="2" max="2" width="17.85546875" style="15" customWidth="1"/>
    <col min="3" max="3" width="31.7109375" style="15" customWidth="1"/>
    <col min="4" max="4" width="8.5703125" customWidth="1"/>
    <col min="5" max="6" width="31.7109375" customWidth="1"/>
    <col min="7" max="9" width="52.7109375" customWidth="1"/>
    <col min="10" max="10" width="2.7109375" style="87" customWidth="1"/>
    <col min="11" max="11" width="3.7109375" style="60" customWidth="1"/>
    <col min="12" max="12" width="19.42578125" style="87" customWidth="1"/>
    <col min="13" max="13" width="17.85546875" style="87" customWidth="1"/>
    <col min="14" max="14" width="31.7109375" style="87" customWidth="1"/>
    <col min="15" max="19" width="38.7109375" customWidth="1"/>
    <col min="20" max="20" width="2.7109375" customWidth="1"/>
    <col min="21" max="16384" width="9.140625" style="9"/>
  </cols>
  <sheetData>
    <row r="1" spans="1:20" ht="15" customHeight="1" x14ac:dyDescent="0.2">
      <c r="A1" s="31"/>
      <c r="B1" s="32"/>
      <c r="C1" s="32"/>
      <c r="D1" s="32"/>
      <c r="E1" s="32"/>
      <c r="F1" s="32"/>
      <c r="G1" s="32"/>
      <c r="H1" s="32"/>
      <c r="I1" s="32"/>
      <c r="J1" s="33"/>
      <c r="K1" s="95"/>
      <c r="L1" s="31"/>
      <c r="M1" s="32"/>
      <c r="N1" s="32"/>
      <c r="O1" s="32"/>
      <c r="P1" s="32"/>
      <c r="Q1" s="32"/>
      <c r="R1" s="32"/>
      <c r="S1" s="32"/>
      <c r="T1" s="33"/>
    </row>
    <row r="2" spans="1:20" ht="18" customHeight="1" x14ac:dyDescent="0.3">
      <c r="A2" s="34"/>
      <c r="B2" s="111"/>
      <c r="C2" s="111"/>
      <c r="D2" s="111"/>
      <c r="E2" s="111"/>
      <c r="F2" s="111"/>
      <c r="G2" s="45" t="s">
        <v>7</v>
      </c>
      <c r="H2" s="322" t="str">
        <f>IF(NOT(ISBLANK(CoverSheet!$C$8)),CoverSheet!$C$8,"")</f>
        <v>Alpine Energy Limited</v>
      </c>
      <c r="I2" s="323"/>
      <c r="J2" s="26"/>
      <c r="K2" s="95"/>
      <c r="L2" s="34"/>
      <c r="M2" s="111"/>
      <c r="N2" s="111"/>
      <c r="O2" s="111"/>
      <c r="P2" s="111"/>
      <c r="Q2" s="45" t="s">
        <v>7</v>
      </c>
      <c r="R2" s="322" t="str">
        <f>IF(NOT(ISBLANK(CoverSheet!$C$8)),CoverSheet!$C$8,"")</f>
        <v>Alpine Energy Limited</v>
      </c>
      <c r="S2" s="323"/>
      <c r="T2" s="26"/>
    </row>
    <row r="3" spans="1:20" ht="18" customHeight="1" x14ac:dyDescent="0.25">
      <c r="A3" s="34"/>
      <c r="B3" s="111"/>
      <c r="C3" s="111"/>
      <c r="D3" s="111"/>
      <c r="E3" s="111"/>
      <c r="F3" s="111"/>
      <c r="G3" s="45" t="s">
        <v>238</v>
      </c>
      <c r="H3" s="320" t="str">
        <f>IF(ISNUMBER(CoverSheet!$C$12),TEXT(CoverSheet!$C$12,"_([$-1409]d mmmm yyyy;_(@")&amp;" –"&amp;TEXT(DATE(YEAR(CoverSheet!$C$12)+10,MONTH(CoverSheet!$C$12),DAY(CoverSheet!$C$12)-1),"_([$-1409]d mmmm yyyy;_(@"),"")</f>
        <v xml:space="preserve"> 1 April 2015 – 31 March 2025</v>
      </c>
      <c r="I3" s="321"/>
      <c r="J3" s="26"/>
      <c r="K3" s="95"/>
      <c r="L3" s="34"/>
      <c r="M3" s="111"/>
      <c r="N3" s="111"/>
      <c r="O3" s="111"/>
      <c r="P3" s="111"/>
      <c r="Q3" s="45" t="s">
        <v>238</v>
      </c>
      <c r="R3" s="320" t="str">
        <f>IF(ISNUMBER(CoverSheet!$C$12),TEXT(CoverSheet!$C$12,"_([$-1409]d mmmm yyyy;_(@")&amp;" –"&amp;TEXT(DATE(YEAR(CoverSheet!$C$12)+10,MONTH(CoverSheet!$C$12),DAY(CoverSheet!$C$12)-1),"_([$-1409]d mmmm yyyy;_(@"),"")</f>
        <v xml:space="preserve"> 1 April 2015 – 31 March 2025</v>
      </c>
      <c r="S3" s="321"/>
      <c r="T3" s="26"/>
    </row>
    <row r="4" spans="1:20" ht="18" customHeight="1" x14ac:dyDescent="0.35">
      <c r="A4" s="88"/>
      <c r="B4" s="111"/>
      <c r="C4" s="111"/>
      <c r="D4" s="111"/>
      <c r="E4" s="111"/>
      <c r="F4" s="111"/>
      <c r="G4" s="45" t="s">
        <v>237</v>
      </c>
      <c r="H4" s="324"/>
      <c r="I4" s="325"/>
      <c r="J4" s="26"/>
      <c r="K4" s="95"/>
      <c r="L4" s="88"/>
      <c r="M4" s="111"/>
      <c r="N4" s="111"/>
      <c r="O4" s="111"/>
      <c r="P4" s="111"/>
      <c r="Q4" s="45" t="s">
        <v>237</v>
      </c>
      <c r="R4" s="320" t="str">
        <f>IF(ISBLANK($H$4),"",$H$4)</f>
        <v/>
      </c>
      <c r="S4" s="321"/>
      <c r="T4" s="26"/>
    </row>
    <row r="5" spans="1:20" s="61" customFormat="1" ht="21" x14ac:dyDescent="0.35">
      <c r="A5" s="112" t="s">
        <v>450</v>
      </c>
      <c r="B5" s="111"/>
      <c r="C5" s="111"/>
      <c r="D5" s="111"/>
      <c r="E5" s="111"/>
      <c r="F5" s="111"/>
      <c r="G5" s="45"/>
      <c r="H5" s="45"/>
      <c r="I5" s="45"/>
      <c r="J5" s="26"/>
      <c r="K5" s="95"/>
      <c r="L5" s="112" t="s">
        <v>514</v>
      </c>
      <c r="M5" s="111"/>
      <c r="N5" s="111"/>
      <c r="O5" s="111"/>
      <c r="P5" s="111"/>
      <c r="Q5" s="111"/>
      <c r="R5" s="111"/>
      <c r="S5" s="45"/>
      <c r="T5" s="26"/>
    </row>
    <row r="6" spans="1:20" s="18" customFormat="1" ht="21" customHeight="1" x14ac:dyDescent="0.2">
      <c r="A6" s="318" t="s">
        <v>449</v>
      </c>
      <c r="B6" s="319"/>
      <c r="C6" s="319"/>
      <c r="D6" s="319"/>
      <c r="E6" s="319"/>
      <c r="F6" s="319"/>
      <c r="G6" s="84"/>
      <c r="H6" s="84"/>
      <c r="I6" s="84"/>
      <c r="J6" s="46"/>
      <c r="K6" s="96"/>
      <c r="L6" s="94"/>
      <c r="M6" s="42"/>
      <c r="N6" s="42"/>
      <c r="O6" s="42"/>
      <c r="P6" s="42"/>
      <c r="Q6" s="42"/>
      <c r="R6" s="42"/>
      <c r="S6" s="42"/>
      <c r="T6" s="46"/>
    </row>
    <row r="7" spans="1:20" s="101" customFormat="1" ht="15" customHeight="1" x14ac:dyDescent="0.25">
      <c r="A7" s="113" t="s">
        <v>217</v>
      </c>
      <c r="B7" s="113" t="s">
        <v>85</v>
      </c>
      <c r="C7" s="217" t="s">
        <v>86</v>
      </c>
      <c r="D7" s="113" t="s">
        <v>95</v>
      </c>
      <c r="E7" s="113" t="s">
        <v>216</v>
      </c>
      <c r="F7" s="113" t="s">
        <v>94</v>
      </c>
      <c r="G7" s="113" t="s">
        <v>92</v>
      </c>
      <c r="H7" s="113" t="s">
        <v>93</v>
      </c>
      <c r="I7" s="113" t="s">
        <v>192</v>
      </c>
      <c r="J7" s="99"/>
      <c r="K7" s="100"/>
      <c r="L7" s="113" t="s">
        <v>217</v>
      </c>
      <c r="M7" s="113" t="s">
        <v>85</v>
      </c>
      <c r="N7" s="216" t="s">
        <v>86</v>
      </c>
      <c r="O7" s="113" t="s">
        <v>87</v>
      </c>
      <c r="P7" s="113" t="s">
        <v>88</v>
      </c>
      <c r="Q7" s="113" t="s">
        <v>89</v>
      </c>
      <c r="R7" s="113" t="s">
        <v>90</v>
      </c>
      <c r="S7" s="113" t="s">
        <v>91</v>
      </c>
      <c r="T7" s="99"/>
    </row>
    <row r="8" spans="1:20" s="105" customFormat="1" ht="260.25" customHeight="1" x14ac:dyDescent="0.25">
      <c r="A8" s="104">
        <v>3</v>
      </c>
      <c r="B8" s="97" t="s">
        <v>96</v>
      </c>
      <c r="C8" s="219" t="s">
        <v>97</v>
      </c>
      <c r="D8" s="227">
        <v>2</v>
      </c>
      <c r="E8" s="209" t="s">
        <v>96</v>
      </c>
      <c r="F8" s="208" t="s">
        <v>648</v>
      </c>
      <c r="G8" s="97" t="s">
        <v>432</v>
      </c>
      <c r="H8" s="97" t="s">
        <v>99</v>
      </c>
      <c r="I8" s="97" t="s">
        <v>196</v>
      </c>
      <c r="J8" s="102"/>
      <c r="K8" s="103"/>
      <c r="L8" s="104">
        <v>3</v>
      </c>
      <c r="M8" s="97" t="s">
        <v>96</v>
      </c>
      <c r="N8" s="215" t="s">
        <v>97</v>
      </c>
      <c r="O8" s="97" t="s">
        <v>193</v>
      </c>
      <c r="P8" s="97" t="s">
        <v>194</v>
      </c>
      <c r="Q8" s="97" t="s">
        <v>195</v>
      </c>
      <c r="R8" s="97" t="s">
        <v>98</v>
      </c>
      <c r="S8" s="97" t="s">
        <v>233</v>
      </c>
      <c r="T8" s="102"/>
    </row>
    <row r="9" spans="1:20" s="105" customFormat="1" ht="237" customHeight="1" x14ac:dyDescent="0.25">
      <c r="A9" s="104">
        <v>10</v>
      </c>
      <c r="B9" s="97" t="s">
        <v>303</v>
      </c>
      <c r="C9" s="219" t="s">
        <v>304</v>
      </c>
      <c r="D9" s="227">
        <v>1</v>
      </c>
      <c r="E9" s="208" t="s">
        <v>649</v>
      </c>
      <c r="F9" s="208" t="s">
        <v>650</v>
      </c>
      <c r="G9" s="97" t="s">
        <v>433</v>
      </c>
      <c r="H9" s="97" t="s">
        <v>309</v>
      </c>
      <c r="I9" s="97" t="s">
        <v>310</v>
      </c>
      <c r="J9" s="102"/>
      <c r="K9" s="103"/>
      <c r="L9" s="104">
        <v>10</v>
      </c>
      <c r="M9" s="97" t="s">
        <v>303</v>
      </c>
      <c r="N9" s="215" t="s">
        <v>304</v>
      </c>
      <c r="O9" s="97" t="s">
        <v>305</v>
      </c>
      <c r="P9" s="97" t="s">
        <v>306</v>
      </c>
      <c r="Q9" s="97" t="s">
        <v>307</v>
      </c>
      <c r="R9" s="97" t="s">
        <v>308</v>
      </c>
      <c r="S9" s="97" t="s">
        <v>233</v>
      </c>
      <c r="T9" s="102"/>
    </row>
    <row r="10" spans="1:20" s="105" customFormat="1" ht="171.75" customHeight="1" x14ac:dyDescent="0.25">
      <c r="A10" s="104">
        <v>11</v>
      </c>
      <c r="B10" s="97" t="s">
        <v>303</v>
      </c>
      <c r="C10" s="219" t="s">
        <v>311</v>
      </c>
      <c r="D10" s="227">
        <v>1</v>
      </c>
      <c r="E10" s="208" t="s">
        <v>651</v>
      </c>
      <c r="F10" s="208" t="s">
        <v>652</v>
      </c>
      <c r="G10" s="97" t="s">
        <v>434</v>
      </c>
      <c r="H10" s="97" t="s">
        <v>316</v>
      </c>
      <c r="I10" s="97" t="s">
        <v>317</v>
      </c>
      <c r="J10" s="102"/>
      <c r="K10" s="103"/>
      <c r="L10" s="104">
        <v>11</v>
      </c>
      <c r="M10" s="97" t="s">
        <v>303</v>
      </c>
      <c r="N10" s="215" t="s">
        <v>311</v>
      </c>
      <c r="O10" s="97" t="s">
        <v>312</v>
      </c>
      <c r="P10" s="97" t="s">
        <v>313</v>
      </c>
      <c r="Q10" s="97" t="s">
        <v>314</v>
      </c>
      <c r="R10" s="97" t="s">
        <v>315</v>
      </c>
      <c r="S10" s="97" t="s">
        <v>233</v>
      </c>
      <c r="T10" s="102"/>
    </row>
    <row r="11" spans="1:20" s="105" customFormat="1" ht="164.25" customHeight="1" x14ac:dyDescent="0.25">
      <c r="A11" s="104">
        <v>26</v>
      </c>
      <c r="B11" s="97" t="s">
        <v>218</v>
      </c>
      <c r="C11" s="219" t="s">
        <v>220</v>
      </c>
      <c r="D11" s="227">
        <v>2</v>
      </c>
      <c r="E11" s="208" t="s">
        <v>653</v>
      </c>
      <c r="F11" s="208" t="s">
        <v>654</v>
      </c>
      <c r="G11" s="97" t="s">
        <v>101</v>
      </c>
      <c r="H11" s="97" t="s">
        <v>102</v>
      </c>
      <c r="I11" s="97" t="s">
        <v>198</v>
      </c>
      <c r="J11" s="106"/>
      <c r="K11" s="103"/>
      <c r="L11" s="104">
        <v>26</v>
      </c>
      <c r="M11" s="97" t="s">
        <v>218</v>
      </c>
      <c r="N11" s="215" t="s">
        <v>220</v>
      </c>
      <c r="O11" s="97" t="s">
        <v>197</v>
      </c>
      <c r="P11" s="97" t="s">
        <v>227</v>
      </c>
      <c r="Q11" s="97" t="s">
        <v>223</v>
      </c>
      <c r="R11" s="97" t="s">
        <v>224</v>
      </c>
      <c r="S11" s="97" t="s">
        <v>233</v>
      </c>
      <c r="T11" s="106"/>
    </row>
    <row r="12" spans="1:20" s="61" customFormat="1" x14ac:dyDescent="0.2">
      <c r="A12" s="87"/>
      <c r="B12" s="87"/>
      <c r="C12" s="87"/>
      <c r="D12" s="87"/>
      <c r="E12" s="87"/>
      <c r="F12" s="87"/>
      <c r="G12" s="87"/>
      <c r="H12" s="87"/>
      <c r="I12" s="87"/>
      <c r="J12" s="87"/>
      <c r="K12" s="60"/>
      <c r="L12" s="87"/>
      <c r="M12" s="87"/>
      <c r="N12" s="87"/>
      <c r="O12" s="87"/>
      <c r="P12" s="87"/>
      <c r="Q12" s="87"/>
      <c r="R12" s="87"/>
      <c r="S12" s="87"/>
      <c r="T12" s="87"/>
    </row>
    <row r="13" spans="1:20" s="61" customFormat="1" ht="15" customHeight="1" x14ac:dyDescent="0.2">
      <c r="A13" s="31"/>
      <c r="B13" s="32"/>
      <c r="C13" s="32"/>
      <c r="D13" s="32"/>
      <c r="E13" s="32"/>
      <c r="F13" s="32"/>
      <c r="G13" s="32"/>
      <c r="H13" s="32"/>
      <c r="I13" s="32"/>
      <c r="J13" s="33"/>
      <c r="K13" s="95"/>
      <c r="L13" s="31"/>
      <c r="M13" s="32"/>
      <c r="N13" s="32"/>
      <c r="O13" s="32"/>
      <c r="P13" s="32"/>
      <c r="Q13" s="32"/>
      <c r="R13" s="32"/>
      <c r="S13" s="32"/>
      <c r="T13" s="33"/>
    </row>
    <row r="14" spans="1:20" s="61" customFormat="1" ht="18" customHeight="1" x14ac:dyDescent="0.3">
      <c r="A14" s="34"/>
      <c r="B14" s="91"/>
      <c r="C14" s="91"/>
      <c r="D14" s="91"/>
      <c r="E14" s="91"/>
      <c r="F14" s="91"/>
      <c r="G14" s="45" t="s">
        <v>7</v>
      </c>
      <c r="H14" s="310" t="str">
        <f>IF(NOT(ISBLANK(CoverSheet!$C$8)),CoverSheet!$C$8,"")</f>
        <v>Alpine Energy Limited</v>
      </c>
      <c r="I14" s="310"/>
      <c r="J14" s="26"/>
      <c r="K14" s="95"/>
      <c r="L14" s="34"/>
      <c r="M14" s="91"/>
      <c r="N14" s="91"/>
      <c r="O14" s="91"/>
      <c r="P14" s="91"/>
      <c r="Q14" s="45" t="s">
        <v>7</v>
      </c>
      <c r="R14" s="322" t="str">
        <f>IF(NOT(ISBLANK(CoverSheet!$C$8)),CoverSheet!$C$8,"")</f>
        <v>Alpine Energy Limited</v>
      </c>
      <c r="S14" s="323"/>
      <c r="T14" s="26"/>
    </row>
    <row r="15" spans="1:20" s="61" customFormat="1" ht="18" customHeight="1" x14ac:dyDescent="0.25">
      <c r="A15" s="34"/>
      <c r="B15" s="91"/>
      <c r="C15" s="91"/>
      <c r="D15" s="91"/>
      <c r="E15" s="91"/>
      <c r="F15" s="91"/>
      <c r="G15" s="45" t="s">
        <v>238</v>
      </c>
      <c r="H15" s="311" t="str">
        <f>IF(ISNUMBER(CoverSheet!$C$12),TEXT(CoverSheet!$C$12,"_([$-1409]d mmmm yyyy;_(@")&amp;" –"&amp;TEXT(DATE(YEAR(CoverSheet!$C$12)+10,MONTH(CoverSheet!$C$12),DAY(CoverSheet!$C$12)-1),"_([$-1409]d mmmm yyyy;_(@"),"")</f>
        <v xml:space="preserve"> 1 April 2015 – 31 March 2025</v>
      </c>
      <c r="I15" s="311"/>
      <c r="J15" s="26"/>
      <c r="K15" s="95"/>
      <c r="L15" s="34"/>
      <c r="M15" s="91"/>
      <c r="N15" s="91"/>
      <c r="O15" s="91"/>
      <c r="P15" s="91"/>
      <c r="Q15" s="45" t="s">
        <v>238</v>
      </c>
      <c r="R15" s="320" t="str">
        <f>IF(ISNUMBER(CoverSheet!$C$12),TEXT(CoverSheet!$C$12,"_([$-1409]d mmmm yyyy;_(@")&amp;" –"&amp;TEXT(DATE(YEAR(CoverSheet!$C$12)+10,MONTH(CoverSheet!$C$12),DAY(CoverSheet!$C$12)-1),"_([$-1409]d mmmm yyyy;_(@"),"")</f>
        <v xml:space="preserve"> 1 April 2015 – 31 March 2025</v>
      </c>
      <c r="S15" s="321"/>
      <c r="T15" s="26"/>
    </row>
    <row r="16" spans="1:20" s="61" customFormat="1" ht="18" customHeight="1" x14ac:dyDescent="0.35">
      <c r="A16" s="88"/>
      <c r="B16" s="91"/>
      <c r="C16" s="91"/>
      <c r="D16" s="91"/>
      <c r="E16" s="91"/>
      <c r="F16" s="91"/>
      <c r="G16" s="45" t="s">
        <v>237</v>
      </c>
      <c r="H16" s="320" t="str">
        <f>IF(ISBLANK($H$4),"",$H$4)</f>
        <v/>
      </c>
      <c r="I16" s="321"/>
      <c r="J16" s="26"/>
      <c r="K16" s="95"/>
      <c r="L16" s="88"/>
      <c r="M16" s="91"/>
      <c r="N16" s="91"/>
      <c r="O16" s="91"/>
      <c r="P16" s="91"/>
      <c r="Q16" s="45" t="s">
        <v>237</v>
      </c>
      <c r="R16" s="320" t="str">
        <f>IF(ISBLANK($H$4),"",$H$4)</f>
        <v/>
      </c>
      <c r="S16" s="321"/>
      <c r="T16" s="26"/>
    </row>
    <row r="17" spans="1:20" s="61" customFormat="1" ht="21" x14ac:dyDescent="0.35">
      <c r="A17" s="92" t="s">
        <v>514</v>
      </c>
      <c r="B17" s="91"/>
      <c r="C17" s="91"/>
      <c r="D17" s="91"/>
      <c r="E17" s="91"/>
      <c r="F17" s="91"/>
      <c r="G17" s="45"/>
      <c r="H17" s="45"/>
      <c r="I17" s="45"/>
      <c r="J17" s="26"/>
      <c r="K17" s="95"/>
      <c r="L17" s="92" t="s">
        <v>514</v>
      </c>
      <c r="M17" s="91"/>
      <c r="N17" s="91"/>
      <c r="O17" s="91"/>
      <c r="P17" s="91"/>
      <c r="Q17" s="91"/>
      <c r="R17" s="91"/>
      <c r="S17" s="45"/>
      <c r="T17" s="26"/>
    </row>
    <row r="18" spans="1:20" s="61" customFormat="1" ht="15" customHeight="1" x14ac:dyDescent="0.2">
      <c r="A18" s="39"/>
      <c r="B18" s="91"/>
      <c r="C18" s="91"/>
      <c r="D18" s="91"/>
      <c r="E18" s="91"/>
      <c r="F18" s="91"/>
      <c r="G18" s="91"/>
      <c r="H18" s="91"/>
      <c r="I18" s="91"/>
      <c r="J18" s="26"/>
      <c r="K18" s="95"/>
      <c r="L18" s="39"/>
      <c r="M18" s="91"/>
      <c r="N18" s="91"/>
      <c r="O18" s="91"/>
      <c r="P18" s="91"/>
      <c r="Q18" s="91"/>
      <c r="R18" s="91"/>
      <c r="S18" s="91"/>
      <c r="T18" s="26"/>
    </row>
    <row r="19" spans="1:20" s="101" customFormat="1" ht="15" customHeight="1" x14ac:dyDescent="0.25">
      <c r="A19" s="98" t="s">
        <v>217</v>
      </c>
      <c r="B19" s="98" t="s">
        <v>85</v>
      </c>
      <c r="C19" s="217" t="s">
        <v>86</v>
      </c>
      <c r="D19" s="98" t="s">
        <v>95</v>
      </c>
      <c r="E19" s="98" t="s">
        <v>216</v>
      </c>
      <c r="F19" s="98" t="s">
        <v>94</v>
      </c>
      <c r="G19" s="98" t="s">
        <v>92</v>
      </c>
      <c r="H19" s="98" t="s">
        <v>93</v>
      </c>
      <c r="I19" s="98" t="s">
        <v>192</v>
      </c>
      <c r="J19" s="99"/>
      <c r="K19" s="100"/>
      <c r="L19" s="98" t="s">
        <v>217</v>
      </c>
      <c r="M19" s="98" t="s">
        <v>85</v>
      </c>
      <c r="N19" s="216" t="s">
        <v>86</v>
      </c>
      <c r="O19" s="98" t="s">
        <v>87</v>
      </c>
      <c r="P19" s="98" t="s">
        <v>88</v>
      </c>
      <c r="Q19" s="98" t="s">
        <v>89</v>
      </c>
      <c r="R19" s="98" t="s">
        <v>90</v>
      </c>
      <c r="S19" s="98" t="s">
        <v>91</v>
      </c>
      <c r="T19" s="99"/>
    </row>
    <row r="20" spans="1:20" s="105" customFormat="1" ht="296.25" customHeight="1" x14ac:dyDescent="0.25">
      <c r="A20" s="104">
        <v>27</v>
      </c>
      <c r="B20" s="97" t="s">
        <v>100</v>
      </c>
      <c r="C20" s="219" t="s">
        <v>318</v>
      </c>
      <c r="D20" s="227">
        <v>1</v>
      </c>
      <c r="E20" s="208" t="s">
        <v>655</v>
      </c>
      <c r="F20" s="208" t="s">
        <v>656</v>
      </c>
      <c r="G20" s="97" t="s">
        <v>323</v>
      </c>
      <c r="H20" s="97" t="s">
        <v>324</v>
      </c>
      <c r="I20" s="97" t="s">
        <v>325</v>
      </c>
      <c r="J20" s="102"/>
      <c r="K20" s="103"/>
      <c r="L20" s="104">
        <v>27</v>
      </c>
      <c r="M20" s="97" t="s">
        <v>100</v>
      </c>
      <c r="N20" s="215" t="s">
        <v>318</v>
      </c>
      <c r="O20" s="97" t="s">
        <v>319</v>
      </c>
      <c r="P20" s="97" t="s">
        <v>320</v>
      </c>
      <c r="Q20" s="97" t="s">
        <v>321</v>
      </c>
      <c r="R20" s="97" t="s">
        <v>322</v>
      </c>
      <c r="S20" s="97" t="s">
        <v>233</v>
      </c>
      <c r="T20" s="102"/>
    </row>
    <row r="21" spans="1:20" s="105" customFormat="1" ht="180" customHeight="1" x14ac:dyDescent="0.25">
      <c r="A21" s="104">
        <v>29</v>
      </c>
      <c r="B21" s="97" t="s">
        <v>100</v>
      </c>
      <c r="C21" s="219" t="s">
        <v>103</v>
      </c>
      <c r="D21" s="227">
        <v>1</v>
      </c>
      <c r="E21" s="208" t="s">
        <v>657</v>
      </c>
      <c r="F21" s="208" t="s">
        <v>658</v>
      </c>
      <c r="G21" s="97" t="s">
        <v>108</v>
      </c>
      <c r="H21" s="97" t="s">
        <v>109</v>
      </c>
      <c r="I21" s="97" t="s">
        <v>110</v>
      </c>
      <c r="J21" s="102"/>
      <c r="K21" s="103"/>
      <c r="L21" s="104">
        <v>29</v>
      </c>
      <c r="M21" s="97" t="s">
        <v>100</v>
      </c>
      <c r="N21" s="215" t="s">
        <v>103</v>
      </c>
      <c r="O21" s="97" t="s">
        <v>104</v>
      </c>
      <c r="P21" s="97" t="s">
        <v>105</v>
      </c>
      <c r="Q21" s="97" t="s">
        <v>106</v>
      </c>
      <c r="R21" s="97" t="s">
        <v>107</v>
      </c>
      <c r="S21" s="97" t="s">
        <v>233</v>
      </c>
      <c r="T21" s="102"/>
    </row>
    <row r="22" spans="1:20" s="105" customFormat="1" ht="299.25" customHeight="1" x14ac:dyDescent="0.25">
      <c r="A22" s="104">
        <v>31</v>
      </c>
      <c r="B22" s="97" t="s">
        <v>218</v>
      </c>
      <c r="C22" s="219" t="s">
        <v>111</v>
      </c>
      <c r="D22" s="227">
        <v>2</v>
      </c>
      <c r="E22" s="208" t="s">
        <v>659</v>
      </c>
      <c r="F22" s="208" t="s">
        <v>660</v>
      </c>
      <c r="G22" s="97" t="s">
        <v>116</v>
      </c>
      <c r="H22" s="97" t="s">
        <v>117</v>
      </c>
      <c r="I22" s="97" t="s">
        <v>118</v>
      </c>
      <c r="J22" s="102"/>
      <c r="K22" s="103"/>
      <c r="L22" s="104">
        <v>31</v>
      </c>
      <c r="M22" s="97" t="s">
        <v>218</v>
      </c>
      <c r="N22" s="215" t="s">
        <v>111</v>
      </c>
      <c r="O22" s="97" t="s">
        <v>112</v>
      </c>
      <c r="P22" s="97" t="s">
        <v>113</v>
      </c>
      <c r="Q22" s="97" t="s">
        <v>114</v>
      </c>
      <c r="R22" s="97" t="s">
        <v>115</v>
      </c>
      <c r="S22" s="97" t="s">
        <v>233</v>
      </c>
      <c r="T22" s="102"/>
    </row>
    <row r="23" spans="1:20" s="105" customFormat="1" ht="278.25" customHeight="1" x14ac:dyDescent="0.25">
      <c r="A23" s="104">
        <v>33</v>
      </c>
      <c r="B23" s="97" t="s">
        <v>326</v>
      </c>
      <c r="C23" s="219" t="s">
        <v>327</v>
      </c>
      <c r="D23" s="227">
        <v>4</v>
      </c>
      <c r="E23" s="208" t="s">
        <v>661</v>
      </c>
      <c r="F23" s="208" t="s">
        <v>662</v>
      </c>
      <c r="G23" s="97" t="s">
        <v>332</v>
      </c>
      <c r="H23" s="97" t="s">
        <v>333</v>
      </c>
      <c r="I23" s="97" t="s">
        <v>334</v>
      </c>
      <c r="J23" s="106"/>
      <c r="K23" s="103"/>
      <c r="L23" s="104">
        <v>33</v>
      </c>
      <c r="M23" s="97" t="s">
        <v>326</v>
      </c>
      <c r="N23" s="215" t="s">
        <v>327</v>
      </c>
      <c r="O23" s="97" t="s">
        <v>328</v>
      </c>
      <c r="P23" s="97" t="s">
        <v>329</v>
      </c>
      <c r="Q23" s="97" t="s">
        <v>330</v>
      </c>
      <c r="R23" s="97" t="s">
        <v>331</v>
      </c>
      <c r="S23" s="97" t="s">
        <v>233</v>
      </c>
      <c r="T23" s="106"/>
    </row>
    <row r="24" spans="1:20" s="61" customFormat="1" x14ac:dyDescent="0.2">
      <c r="A24" s="87"/>
      <c r="B24" s="87"/>
      <c r="C24" s="87"/>
      <c r="D24" s="87"/>
      <c r="E24" s="87"/>
      <c r="F24" s="87"/>
      <c r="G24" s="87"/>
      <c r="H24" s="87"/>
      <c r="I24" s="87"/>
      <c r="J24" s="87"/>
      <c r="K24" s="60"/>
      <c r="L24" s="87"/>
      <c r="M24" s="87"/>
      <c r="N24" s="87"/>
      <c r="O24" s="87"/>
      <c r="P24" s="87"/>
      <c r="Q24" s="87"/>
      <c r="R24" s="87"/>
      <c r="S24" s="87"/>
      <c r="T24" s="87"/>
    </row>
    <row r="25" spans="1:20" s="61" customFormat="1" ht="15" customHeight="1" x14ac:dyDescent="0.2">
      <c r="A25" s="31"/>
      <c r="B25" s="32"/>
      <c r="C25" s="32"/>
      <c r="D25" s="32"/>
      <c r="E25" s="32"/>
      <c r="F25" s="32"/>
      <c r="G25" s="32"/>
      <c r="H25" s="32"/>
      <c r="I25" s="32"/>
      <c r="J25" s="33"/>
      <c r="K25" s="95"/>
      <c r="L25" s="31"/>
      <c r="M25" s="32"/>
      <c r="N25" s="32"/>
      <c r="O25" s="32"/>
      <c r="P25" s="32"/>
      <c r="Q25" s="32"/>
      <c r="R25" s="32"/>
      <c r="S25" s="32"/>
      <c r="T25" s="33"/>
    </row>
    <row r="26" spans="1:20" s="61" customFormat="1" ht="18" customHeight="1" x14ac:dyDescent="0.3">
      <c r="A26" s="34"/>
      <c r="B26" s="91"/>
      <c r="C26" s="91"/>
      <c r="D26" s="91"/>
      <c r="E26" s="91"/>
      <c r="F26" s="91"/>
      <c r="G26" s="45" t="s">
        <v>7</v>
      </c>
      <c r="H26" s="310" t="str">
        <f>IF(NOT(ISBLANK(CoverSheet!$C$8)),CoverSheet!$C$8,"")</f>
        <v>Alpine Energy Limited</v>
      </c>
      <c r="I26" s="310"/>
      <c r="J26" s="26"/>
      <c r="K26" s="95"/>
      <c r="L26" s="34"/>
      <c r="M26" s="91"/>
      <c r="N26" s="91"/>
      <c r="O26" s="91"/>
      <c r="P26" s="91"/>
      <c r="Q26" s="45" t="s">
        <v>7</v>
      </c>
      <c r="R26" s="322" t="str">
        <f>IF(NOT(ISBLANK(CoverSheet!$C$8)),CoverSheet!$C$8,"")</f>
        <v>Alpine Energy Limited</v>
      </c>
      <c r="S26" s="323"/>
      <c r="T26" s="26"/>
    </row>
    <row r="27" spans="1:20" s="61" customFormat="1" ht="18" customHeight="1" x14ac:dyDescent="0.25">
      <c r="A27" s="34"/>
      <c r="B27" s="91"/>
      <c r="C27" s="91"/>
      <c r="D27" s="91"/>
      <c r="E27" s="91"/>
      <c r="F27" s="91"/>
      <c r="G27" s="45" t="s">
        <v>238</v>
      </c>
      <c r="H27" s="311" t="str">
        <f>IF(ISNUMBER(CoverSheet!$C$12),TEXT(CoverSheet!$C$12,"_([$-1409]d mmmm yyyy;_(@")&amp;" –"&amp;TEXT(DATE(YEAR(CoverSheet!$C$12)+10,MONTH(CoverSheet!$C$12),DAY(CoverSheet!$C$12)-1),"_([$-1409]d mmmm yyyy;_(@"),"")</f>
        <v xml:space="preserve"> 1 April 2015 – 31 March 2025</v>
      </c>
      <c r="I27" s="311"/>
      <c r="J27" s="26"/>
      <c r="K27" s="95"/>
      <c r="L27" s="34"/>
      <c r="M27" s="91"/>
      <c r="N27" s="91"/>
      <c r="O27" s="91"/>
      <c r="P27" s="91"/>
      <c r="Q27" s="45" t="s">
        <v>238</v>
      </c>
      <c r="R27" s="320" t="str">
        <f>IF(ISNUMBER(CoverSheet!$C$12),TEXT(CoverSheet!$C$12,"_([$-1409]d mmmm yyyy;_(@")&amp;" –"&amp;TEXT(DATE(YEAR(CoverSheet!$C$12)+10,MONTH(CoverSheet!$C$12),DAY(CoverSheet!$C$12)-1),"_([$-1409]d mmmm yyyy;_(@"),"")</f>
        <v xml:space="preserve"> 1 April 2015 – 31 March 2025</v>
      </c>
      <c r="S27" s="321"/>
      <c r="T27" s="26"/>
    </row>
    <row r="28" spans="1:20" s="61" customFormat="1" ht="18" customHeight="1" x14ac:dyDescent="0.35">
      <c r="A28" s="88"/>
      <c r="B28" s="91"/>
      <c r="C28" s="91"/>
      <c r="D28" s="91"/>
      <c r="E28" s="91"/>
      <c r="F28" s="91"/>
      <c r="G28" s="45" t="s">
        <v>237</v>
      </c>
      <c r="H28" s="320" t="str">
        <f>IF(ISBLANK($H$4),"",$H$4)</f>
        <v/>
      </c>
      <c r="I28" s="321"/>
      <c r="J28" s="26"/>
      <c r="K28" s="95"/>
      <c r="L28" s="88"/>
      <c r="M28" s="91"/>
      <c r="N28" s="91"/>
      <c r="O28" s="91"/>
      <c r="P28" s="91"/>
      <c r="Q28" s="45" t="s">
        <v>237</v>
      </c>
      <c r="R28" s="320" t="str">
        <f>IF(ISBLANK($H$4),"",$H$4)</f>
        <v/>
      </c>
      <c r="S28" s="321"/>
      <c r="T28" s="26"/>
    </row>
    <row r="29" spans="1:20" s="61" customFormat="1" ht="21" x14ac:dyDescent="0.35">
      <c r="A29" s="92" t="s">
        <v>514</v>
      </c>
      <c r="B29" s="91"/>
      <c r="C29" s="91"/>
      <c r="D29" s="91"/>
      <c r="E29" s="91"/>
      <c r="F29" s="91"/>
      <c r="G29" s="45"/>
      <c r="H29" s="45"/>
      <c r="I29" s="45"/>
      <c r="J29" s="26"/>
      <c r="K29" s="95"/>
      <c r="L29" s="92" t="s">
        <v>514</v>
      </c>
      <c r="M29" s="91"/>
      <c r="N29" s="91"/>
      <c r="O29" s="91"/>
      <c r="P29" s="91"/>
      <c r="Q29" s="91"/>
      <c r="R29" s="91"/>
      <c r="S29" s="45"/>
      <c r="T29" s="26"/>
    </row>
    <row r="30" spans="1:20" s="61" customFormat="1" ht="15" customHeight="1" x14ac:dyDescent="0.2">
      <c r="A30" s="39"/>
      <c r="B30" s="91"/>
      <c r="C30" s="91"/>
      <c r="D30" s="91"/>
      <c r="E30" s="91"/>
      <c r="F30" s="91"/>
      <c r="G30" s="91"/>
      <c r="H30" s="91"/>
      <c r="I30" s="91"/>
      <c r="J30" s="26"/>
      <c r="K30" s="95"/>
      <c r="L30" s="39"/>
      <c r="M30" s="91"/>
      <c r="N30" s="91"/>
      <c r="O30" s="91"/>
      <c r="P30" s="91"/>
      <c r="Q30" s="91"/>
      <c r="R30" s="91"/>
      <c r="S30" s="91"/>
      <c r="T30" s="26"/>
    </row>
    <row r="31" spans="1:20" s="101" customFormat="1" ht="15" customHeight="1" x14ac:dyDescent="0.25">
      <c r="A31" s="98" t="s">
        <v>217</v>
      </c>
      <c r="B31" s="98" t="s">
        <v>85</v>
      </c>
      <c r="C31" s="217" t="s">
        <v>86</v>
      </c>
      <c r="D31" s="98" t="s">
        <v>95</v>
      </c>
      <c r="E31" s="98" t="s">
        <v>216</v>
      </c>
      <c r="F31" s="98" t="s">
        <v>94</v>
      </c>
      <c r="G31" s="98" t="s">
        <v>92</v>
      </c>
      <c r="H31" s="98" t="s">
        <v>93</v>
      </c>
      <c r="I31" s="98" t="s">
        <v>192</v>
      </c>
      <c r="J31" s="99"/>
      <c r="K31" s="100"/>
      <c r="L31" s="98" t="s">
        <v>217</v>
      </c>
      <c r="M31" s="98" t="s">
        <v>85</v>
      </c>
      <c r="N31" s="216" t="s">
        <v>86</v>
      </c>
      <c r="O31" s="98" t="s">
        <v>87</v>
      </c>
      <c r="P31" s="98" t="s">
        <v>88</v>
      </c>
      <c r="Q31" s="98" t="s">
        <v>89</v>
      </c>
      <c r="R31" s="98" t="s">
        <v>90</v>
      </c>
      <c r="S31" s="98" t="s">
        <v>91</v>
      </c>
      <c r="T31" s="99"/>
    </row>
    <row r="32" spans="1:20" s="105" customFormat="1" ht="311.25" customHeight="1" x14ac:dyDescent="0.25">
      <c r="A32" s="104">
        <v>37</v>
      </c>
      <c r="B32" s="97" t="s">
        <v>121</v>
      </c>
      <c r="C32" s="219" t="s">
        <v>199</v>
      </c>
      <c r="D32" s="227">
        <v>2</v>
      </c>
      <c r="E32" s="208" t="s">
        <v>663</v>
      </c>
      <c r="F32" s="208" t="s">
        <v>664</v>
      </c>
      <c r="G32" s="97" t="s">
        <v>435</v>
      </c>
      <c r="H32" s="97" t="s">
        <v>120</v>
      </c>
      <c r="I32" s="97" t="s">
        <v>203</v>
      </c>
      <c r="J32" s="102"/>
      <c r="K32" s="103"/>
      <c r="L32" s="104">
        <v>37</v>
      </c>
      <c r="M32" s="97" t="s">
        <v>121</v>
      </c>
      <c r="N32" s="215" t="s">
        <v>199</v>
      </c>
      <c r="O32" s="97" t="s">
        <v>200</v>
      </c>
      <c r="P32" s="97" t="s">
        <v>201</v>
      </c>
      <c r="Q32" s="97" t="s">
        <v>119</v>
      </c>
      <c r="R32" s="97" t="s">
        <v>202</v>
      </c>
      <c r="S32" s="97" t="s">
        <v>233</v>
      </c>
      <c r="T32" s="102"/>
    </row>
    <row r="33" spans="1:20" s="105" customFormat="1" ht="209.25" customHeight="1" x14ac:dyDescent="0.25">
      <c r="A33" s="104">
        <v>40</v>
      </c>
      <c r="B33" s="97" t="s">
        <v>121</v>
      </c>
      <c r="C33" s="219" t="s">
        <v>122</v>
      </c>
      <c r="D33" s="227">
        <v>1</v>
      </c>
      <c r="E33" s="208" t="s">
        <v>665</v>
      </c>
      <c r="F33" s="208" t="s">
        <v>666</v>
      </c>
      <c r="G33" s="97" t="s">
        <v>127</v>
      </c>
      <c r="H33" s="97" t="s">
        <v>128</v>
      </c>
      <c r="I33" s="97" t="s">
        <v>129</v>
      </c>
      <c r="J33" s="102"/>
      <c r="K33" s="103"/>
      <c r="L33" s="104">
        <v>40</v>
      </c>
      <c r="M33" s="97" t="s">
        <v>121</v>
      </c>
      <c r="N33" s="215" t="s">
        <v>122</v>
      </c>
      <c r="O33" s="97" t="s">
        <v>123</v>
      </c>
      <c r="P33" s="97" t="s">
        <v>124</v>
      </c>
      <c r="Q33" s="97" t="s">
        <v>125</v>
      </c>
      <c r="R33" s="97" t="s">
        <v>126</v>
      </c>
      <c r="S33" s="97" t="s">
        <v>233</v>
      </c>
      <c r="T33" s="102"/>
    </row>
    <row r="34" spans="1:20" s="105" customFormat="1" ht="299.25" customHeight="1" x14ac:dyDescent="0.25">
      <c r="A34" s="104">
        <v>42</v>
      </c>
      <c r="B34" s="97" t="s">
        <v>121</v>
      </c>
      <c r="C34" s="219" t="s">
        <v>130</v>
      </c>
      <c r="D34" s="227">
        <v>1</v>
      </c>
      <c r="E34" s="208" t="s">
        <v>667</v>
      </c>
      <c r="F34" s="208" t="s">
        <v>668</v>
      </c>
      <c r="G34" s="97" t="s">
        <v>436</v>
      </c>
      <c r="H34" s="97" t="s">
        <v>135</v>
      </c>
      <c r="I34" s="97" t="s">
        <v>136</v>
      </c>
      <c r="J34" s="102"/>
      <c r="K34" s="103"/>
      <c r="L34" s="104">
        <v>42</v>
      </c>
      <c r="M34" s="97" t="s">
        <v>121</v>
      </c>
      <c r="N34" s="215" t="s">
        <v>130</v>
      </c>
      <c r="O34" s="97" t="s">
        <v>131</v>
      </c>
      <c r="P34" s="97" t="s">
        <v>132</v>
      </c>
      <c r="Q34" s="97" t="s">
        <v>133</v>
      </c>
      <c r="R34" s="97" t="s">
        <v>134</v>
      </c>
      <c r="S34" s="97" t="s">
        <v>233</v>
      </c>
      <c r="T34" s="102"/>
    </row>
    <row r="35" spans="1:20" s="105" customFormat="1" ht="289.5" customHeight="1" x14ac:dyDescent="0.25">
      <c r="A35" s="104">
        <v>45</v>
      </c>
      <c r="B35" s="97" t="s">
        <v>335</v>
      </c>
      <c r="C35" s="219" t="s">
        <v>336</v>
      </c>
      <c r="D35" s="227">
        <v>1</v>
      </c>
      <c r="E35" s="208" t="s">
        <v>669</v>
      </c>
      <c r="F35" s="208" t="s">
        <v>670</v>
      </c>
      <c r="G35" s="97" t="s">
        <v>437</v>
      </c>
      <c r="H35" s="97" t="s">
        <v>341</v>
      </c>
      <c r="I35" s="97" t="s">
        <v>342</v>
      </c>
      <c r="J35" s="106"/>
      <c r="K35" s="103"/>
      <c r="L35" s="104">
        <v>45</v>
      </c>
      <c r="M35" s="97" t="s">
        <v>335</v>
      </c>
      <c r="N35" s="215" t="s">
        <v>336</v>
      </c>
      <c r="O35" s="97" t="s">
        <v>337</v>
      </c>
      <c r="P35" s="97" t="s">
        <v>338</v>
      </c>
      <c r="Q35" s="97" t="s">
        <v>339</v>
      </c>
      <c r="R35" s="97" t="s">
        <v>340</v>
      </c>
      <c r="S35" s="97" t="s">
        <v>233</v>
      </c>
      <c r="T35" s="106"/>
    </row>
    <row r="36" spans="1:20" s="61" customFormat="1" x14ac:dyDescent="0.2">
      <c r="A36" s="87"/>
      <c r="B36" s="87"/>
      <c r="C36" s="87"/>
      <c r="D36" s="87"/>
      <c r="E36" s="87"/>
      <c r="F36" s="87"/>
      <c r="G36" s="87"/>
      <c r="H36" s="87"/>
      <c r="I36" s="87"/>
      <c r="J36" s="87"/>
      <c r="K36" s="60"/>
      <c r="L36" s="87"/>
      <c r="M36" s="87"/>
      <c r="N36" s="87"/>
      <c r="O36" s="87"/>
      <c r="P36" s="87"/>
      <c r="Q36" s="87"/>
      <c r="R36" s="87"/>
      <c r="S36" s="87"/>
      <c r="T36" s="87"/>
    </row>
    <row r="37" spans="1:20" s="61" customFormat="1" ht="15" customHeight="1" x14ac:dyDescent="0.2">
      <c r="A37" s="31"/>
      <c r="B37" s="32"/>
      <c r="C37" s="32"/>
      <c r="D37" s="32"/>
      <c r="E37" s="32"/>
      <c r="F37" s="32"/>
      <c r="G37" s="32"/>
      <c r="H37" s="32"/>
      <c r="I37" s="32"/>
      <c r="J37" s="33"/>
      <c r="K37" s="95"/>
      <c r="L37" s="31"/>
      <c r="M37" s="32"/>
      <c r="N37" s="32"/>
      <c r="O37" s="32"/>
      <c r="P37" s="32"/>
      <c r="Q37" s="32"/>
      <c r="R37" s="32"/>
      <c r="S37" s="32"/>
      <c r="T37" s="33"/>
    </row>
    <row r="38" spans="1:20" s="61" customFormat="1" ht="18" customHeight="1" x14ac:dyDescent="0.3">
      <c r="A38" s="34"/>
      <c r="B38" s="91"/>
      <c r="C38" s="91"/>
      <c r="D38" s="91"/>
      <c r="E38" s="91"/>
      <c r="F38" s="91"/>
      <c r="G38" s="45" t="s">
        <v>7</v>
      </c>
      <c r="H38" s="310" t="str">
        <f>IF(NOT(ISBLANK(CoverSheet!$C$8)),CoverSheet!$C$8,"")</f>
        <v>Alpine Energy Limited</v>
      </c>
      <c r="I38" s="310"/>
      <c r="J38" s="26"/>
      <c r="K38" s="95"/>
      <c r="L38" s="34"/>
      <c r="M38" s="91"/>
      <c r="N38" s="91"/>
      <c r="O38" s="91"/>
      <c r="P38" s="91"/>
      <c r="Q38" s="45" t="s">
        <v>7</v>
      </c>
      <c r="R38" s="322" t="str">
        <f>IF(NOT(ISBLANK(CoverSheet!$C$8)),CoverSheet!$C$8,"")</f>
        <v>Alpine Energy Limited</v>
      </c>
      <c r="S38" s="323"/>
      <c r="T38" s="26"/>
    </row>
    <row r="39" spans="1:20" s="61" customFormat="1" ht="18" customHeight="1" x14ac:dyDescent="0.25">
      <c r="A39" s="34"/>
      <c r="B39" s="91"/>
      <c r="C39" s="91"/>
      <c r="D39" s="91"/>
      <c r="E39" s="91"/>
      <c r="F39" s="91"/>
      <c r="G39" s="45" t="s">
        <v>238</v>
      </c>
      <c r="H39" s="311" t="str">
        <f>IF(ISNUMBER(CoverSheet!$C$12),TEXT(CoverSheet!$C$12,"_([$-1409]d mmmm yyyy;_(@")&amp;" –"&amp;TEXT(DATE(YEAR(CoverSheet!$C$12)+10,MONTH(CoverSheet!$C$12),DAY(CoverSheet!$C$12)-1),"_([$-1409]d mmmm yyyy;_(@"),"")</f>
        <v xml:space="preserve"> 1 April 2015 – 31 March 2025</v>
      </c>
      <c r="I39" s="311"/>
      <c r="J39" s="26"/>
      <c r="K39" s="95"/>
      <c r="L39" s="34"/>
      <c r="M39" s="91"/>
      <c r="N39" s="91"/>
      <c r="O39" s="91"/>
      <c r="P39" s="91"/>
      <c r="Q39" s="45" t="s">
        <v>238</v>
      </c>
      <c r="R39" s="320" t="str">
        <f>IF(ISNUMBER(CoverSheet!$C$12),TEXT(CoverSheet!$C$12,"_([$-1409]d mmmm yyyy;_(@")&amp;" –"&amp;TEXT(DATE(YEAR(CoverSheet!$C$12)+10,MONTH(CoverSheet!$C$12),DAY(CoverSheet!$C$12)-1),"_([$-1409]d mmmm yyyy;_(@"),"")</f>
        <v xml:space="preserve"> 1 April 2015 – 31 March 2025</v>
      </c>
      <c r="S39" s="321"/>
      <c r="T39" s="26"/>
    </row>
    <row r="40" spans="1:20" s="61" customFormat="1" ht="18" customHeight="1" x14ac:dyDescent="0.35">
      <c r="A40" s="88"/>
      <c r="B40" s="91"/>
      <c r="C40" s="91"/>
      <c r="D40" s="91"/>
      <c r="E40" s="91"/>
      <c r="F40" s="91"/>
      <c r="G40" s="45" t="s">
        <v>237</v>
      </c>
      <c r="H40" s="320" t="str">
        <f>IF(ISBLANK($H$4),"",$H$4)</f>
        <v/>
      </c>
      <c r="I40" s="321"/>
      <c r="J40" s="26"/>
      <c r="K40" s="95"/>
      <c r="L40" s="88"/>
      <c r="M40" s="91"/>
      <c r="N40" s="91"/>
      <c r="O40" s="91"/>
      <c r="P40" s="91"/>
      <c r="Q40" s="45" t="s">
        <v>237</v>
      </c>
      <c r="R40" s="320" t="str">
        <f>IF(ISBLANK($H$4),"",$H$4)</f>
        <v/>
      </c>
      <c r="S40" s="321"/>
      <c r="T40" s="26"/>
    </row>
    <row r="41" spans="1:20" s="61" customFormat="1" ht="21" x14ac:dyDescent="0.35">
      <c r="A41" s="92" t="s">
        <v>514</v>
      </c>
      <c r="B41" s="91"/>
      <c r="C41" s="91"/>
      <c r="D41" s="91"/>
      <c r="E41" s="91"/>
      <c r="F41" s="91"/>
      <c r="G41" s="45"/>
      <c r="H41" s="45"/>
      <c r="I41" s="45"/>
      <c r="J41" s="26"/>
      <c r="K41" s="95"/>
      <c r="L41" s="92" t="s">
        <v>514</v>
      </c>
      <c r="M41" s="91"/>
      <c r="N41" s="91"/>
      <c r="O41" s="91"/>
      <c r="P41" s="91"/>
      <c r="Q41" s="91"/>
      <c r="R41" s="91"/>
      <c r="S41" s="45"/>
      <c r="T41" s="26"/>
    </row>
    <row r="42" spans="1:20" s="61" customFormat="1" ht="15" customHeight="1" x14ac:dyDescent="0.2">
      <c r="A42" s="39"/>
      <c r="B42" s="91"/>
      <c r="C42" s="91"/>
      <c r="D42" s="91"/>
      <c r="E42" s="91"/>
      <c r="F42" s="91"/>
      <c r="G42" s="91"/>
      <c r="H42" s="91"/>
      <c r="I42" s="91"/>
      <c r="J42" s="26"/>
      <c r="K42" s="95"/>
      <c r="L42" s="39"/>
      <c r="M42" s="91"/>
      <c r="N42" s="91"/>
      <c r="O42" s="91"/>
      <c r="P42" s="91"/>
      <c r="Q42" s="91"/>
      <c r="R42" s="91"/>
      <c r="S42" s="91"/>
      <c r="T42" s="26"/>
    </row>
    <row r="43" spans="1:20" s="101" customFormat="1" ht="15" customHeight="1" x14ac:dyDescent="0.25">
      <c r="A43" s="98" t="s">
        <v>217</v>
      </c>
      <c r="B43" s="98" t="s">
        <v>85</v>
      </c>
      <c r="C43" s="217" t="s">
        <v>86</v>
      </c>
      <c r="D43" s="98" t="s">
        <v>95</v>
      </c>
      <c r="E43" s="98" t="s">
        <v>216</v>
      </c>
      <c r="F43" s="98" t="s">
        <v>94</v>
      </c>
      <c r="G43" s="98" t="s">
        <v>92</v>
      </c>
      <c r="H43" s="98" t="s">
        <v>93</v>
      </c>
      <c r="I43" s="98" t="s">
        <v>192</v>
      </c>
      <c r="J43" s="99"/>
      <c r="K43" s="100"/>
      <c r="L43" s="98" t="s">
        <v>217</v>
      </c>
      <c r="M43" s="98" t="s">
        <v>85</v>
      </c>
      <c r="N43" s="216" t="s">
        <v>86</v>
      </c>
      <c r="O43" s="98" t="s">
        <v>87</v>
      </c>
      <c r="P43" s="98" t="s">
        <v>88</v>
      </c>
      <c r="Q43" s="98" t="s">
        <v>89</v>
      </c>
      <c r="R43" s="98" t="s">
        <v>90</v>
      </c>
      <c r="S43" s="98" t="s">
        <v>91</v>
      </c>
      <c r="T43" s="99"/>
    </row>
    <row r="44" spans="1:20" s="105" customFormat="1" ht="344.25" customHeight="1" x14ac:dyDescent="0.25">
      <c r="A44" s="104">
        <v>48</v>
      </c>
      <c r="B44" s="97" t="s">
        <v>137</v>
      </c>
      <c r="C44" s="219" t="s">
        <v>138</v>
      </c>
      <c r="D44" s="227">
        <v>2</v>
      </c>
      <c r="E44" s="208" t="s">
        <v>671</v>
      </c>
      <c r="F44" s="208" t="s">
        <v>672</v>
      </c>
      <c r="G44" s="97" t="s">
        <v>143</v>
      </c>
      <c r="H44" s="97" t="s">
        <v>144</v>
      </c>
      <c r="I44" s="97" t="s">
        <v>145</v>
      </c>
      <c r="J44" s="102"/>
      <c r="K44" s="103"/>
      <c r="L44" s="104">
        <v>48</v>
      </c>
      <c r="M44" s="97" t="s">
        <v>137</v>
      </c>
      <c r="N44" s="215" t="s">
        <v>138</v>
      </c>
      <c r="O44" s="97" t="s">
        <v>139</v>
      </c>
      <c r="P44" s="97" t="s">
        <v>140</v>
      </c>
      <c r="Q44" s="97" t="s">
        <v>141</v>
      </c>
      <c r="R44" s="97" t="s">
        <v>142</v>
      </c>
      <c r="S44" s="97" t="s">
        <v>233</v>
      </c>
      <c r="T44" s="102"/>
    </row>
    <row r="45" spans="1:20" s="105" customFormat="1" ht="279" customHeight="1" x14ac:dyDescent="0.25">
      <c r="A45" s="104">
        <v>49</v>
      </c>
      <c r="B45" s="97" t="s">
        <v>137</v>
      </c>
      <c r="C45" s="219" t="s">
        <v>146</v>
      </c>
      <c r="D45" s="227">
        <v>3</v>
      </c>
      <c r="E45" s="208" t="s">
        <v>673</v>
      </c>
      <c r="F45" s="208" t="s">
        <v>674</v>
      </c>
      <c r="G45" s="97" t="s">
        <v>438</v>
      </c>
      <c r="H45" s="97" t="s">
        <v>144</v>
      </c>
      <c r="I45" s="97" t="s">
        <v>150</v>
      </c>
      <c r="J45" s="102"/>
      <c r="K45" s="103"/>
      <c r="L45" s="104">
        <v>49</v>
      </c>
      <c r="M45" s="97" t="s">
        <v>137</v>
      </c>
      <c r="N45" s="215" t="s">
        <v>146</v>
      </c>
      <c r="O45" s="97" t="s">
        <v>147</v>
      </c>
      <c r="P45" s="97" t="s">
        <v>148</v>
      </c>
      <c r="Q45" s="97" t="s">
        <v>149</v>
      </c>
      <c r="R45" s="97" t="s">
        <v>225</v>
      </c>
      <c r="S45" s="97" t="s">
        <v>233</v>
      </c>
      <c r="T45" s="102"/>
    </row>
    <row r="46" spans="1:20" s="105" customFormat="1" ht="331.5" customHeight="1" x14ac:dyDescent="0.25">
      <c r="A46" s="104">
        <v>50</v>
      </c>
      <c r="B46" s="97" t="s">
        <v>137</v>
      </c>
      <c r="C46" s="219" t="s">
        <v>228</v>
      </c>
      <c r="D46" s="227">
        <v>3</v>
      </c>
      <c r="E46" s="208" t="s">
        <v>675</v>
      </c>
      <c r="F46" s="208" t="s">
        <v>676</v>
      </c>
      <c r="G46" s="97" t="s">
        <v>234</v>
      </c>
      <c r="H46" s="97" t="s">
        <v>235</v>
      </c>
      <c r="I46" s="97" t="s">
        <v>236</v>
      </c>
      <c r="J46" s="106"/>
      <c r="K46" s="103"/>
      <c r="L46" s="104">
        <v>50</v>
      </c>
      <c r="M46" s="97" t="s">
        <v>137</v>
      </c>
      <c r="N46" s="215" t="s">
        <v>228</v>
      </c>
      <c r="O46" s="97" t="s">
        <v>229</v>
      </c>
      <c r="P46" s="97" t="s">
        <v>230</v>
      </c>
      <c r="Q46" s="97" t="s">
        <v>231</v>
      </c>
      <c r="R46" s="97" t="s">
        <v>232</v>
      </c>
      <c r="S46" s="97" t="s">
        <v>233</v>
      </c>
      <c r="T46" s="106"/>
    </row>
    <row r="47" spans="1:20" s="61" customFormat="1" x14ac:dyDescent="0.2">
      <c r="A47" s="87"/>
      <c r="B47" s="87"/>
      <c r="C47" s="87"/>
      <c r="D47" s="87"/>
      <c r="E47" s="87"/>
      <c r="F47" s="87"/>
      <c r="G47" s="87"/>
      <c r="H47" s="87"/>
      <c r="I47" s="87"/>
      <c r="J47" s="87"/>
      <c r="K47" s="60"/>
      <c r="L47" s="87"/>
      <c r="M47" s="87"/>
      <c r="N47" s="87"/>
      <c r="O47" s="87"/>
      <c r="P47" s="87"/>
      <c r="Q47" s="87"/>
      <c r="R47" s="87"/>
      <c r="S47" s="87"/>
      <c r="T47" s="87"/>
    </row>
    <row r="48" spans="1:20" s="61" customFormat="1" ht="15" customHeight="1" x14ac:dyDescent="0.2">
      <c r="A48" s="31"/>
      <c r="B48" s="32"/>
      <c r="C48" s="32"/>
      <c r="D48" s="32"/>
      <c r="E48" s="32"/>
      <c r="F48" s="32"/>
      <c r="G48" s="32"/>
      <c r="H48" s="32"/>
      <c r="I48" s="32"/>
      <c r="J48" s="33"/>
      <c r="K48" s="95"/>
      <c r="L48" s="31"/>
      <c r="M48" s="32"/>
      <c r="N48" s="32"/>
      <c r="O48" s="32"/>
      <c r="P48" s="32"/>
      <c r="Q48" s="32"/>
      <c r="R48" s="32"/>
      <c r="S48" s="32"/>
      <c r="T48" s="33"/>
    </row>
    <row r="49" spans="1:20" s="61" customFormat="1" ht="18" customHeight="1" x14ac:dyDescent="0.3">
      <c r="A49" s="34"/>
      <c r="B49" s="91"/>
      <c r="C49" s="91"/>
      <c r="D49" s="91"/>
      <c r="E49" s="91"/>
      <c r="F49" s="91"/>
      <c r="G49" s="45" t="s">
        <v>7</v>
      </c>
      <c r="H49" s="310" t="str">
        <f>IF(NOT(ISBLANK(CoverSheet!$C$8)),CoverSheet!$C$8,"")</f>
        <v>Alpine Energy Limited</v>
      </c>
      <c r="I49" s="310"/>
      <c r="J49" s="26"/>
      <c r="K49" s="95"/>
      <c r="L49" s="34"/>
      <c r="M49" s="91"/>
      <c r="N49" s="91"/>
      <c r="O49" s="91"/>
      <c r="P49" s="91"/>
      <c r="Q49" s="45" t="s">
        <v>7</v>
      </c>
      <c r="R49" s="310" t="str">
        <f>IF(NOT(ISBLANK(CoverSheet!$C$8)),CoverSheet!$C$8,"")</f>
        <v>Alpine Energy Limited</v>
      </c>
      <c r="S49" s="310"/>
      <c r="T49" s="26"/>
    </row>
    <row r="50" spans="1:20" s="61" customFormat="1" ht="18" customHeight="1" x14ac:dyDescent="0.25">
      <c r="A50" s="34"/>
      <c r="B50" s="91"/>
      <c r="C50" s="91"/>
      <c r="D50" s="91"/>
      <c r="E50" s="91"/>
      <c r="F50" s="91"/>
      <c r="G50" s="45" t="s">
        <v>238</v>
      </c>
      <c r="H50" s="311" t="str">
        <f>IF(ISNUMBER(CoverSheet!$C$12),TEXT(CoverSheet!$C$12,"_([$-1409]d mmmm yyyy;_(@")&amp;" –"&amp;TEXT(DATE(YEAR(CoverSheet!$C$12)+10,MONTH(CoverSheet!$C$12),DAY(CoverSheet!$C$12)-1),"_([$-1409]d mmmm yyyy;_(@"),"")</f>
        <v xml:space="preserve"> 1 April 2015 – 31 March 2025</v>
      </c>
      <c r="I50" s="311"/>
      <c r="J50" s="26"/>
      <c r="K50" s="95"/>
      <c r="L50" s="34"/>
      <c r="M50" s="91"/>
      <c r="N50" s="91"/>
      <c r="O50" s="91"/>
      <c r="P50" s="91"/>
      <c r="Q50" s="45" t="s">
        <v>238</v>
      </c>
      <c r="R50" s="311" t="str">
        <f>IF(ISNUMBER(CoverSheet!$C$12),TEXT(CoverSheet!$C$12,"_([$-1409]d mmmm yyyy;_(@")&amp;" –"&amp;TEXT(DATE(YEAR(CoverSheet!$C$12)+10,MONTH(CoverSheet!$C$12),DAY(CoverSheet!$C$12)-1),"_([$-1409]d mmmm yyyy;_(@"),"")</f>
        <v xml:space="preserve"> 1 April 2015 – 31 March 2025</v>
      </c>
      <c r="S50" s="311"/>
      <c r="T50" s="26"/>
    </row>
    <row r="51" spans="1:20" s="61" customFormat="1" ht="18" customHeight="1" x14ac:dyDescent="0.35">
      <c r="A51" s="88"/>
      <c r="B51" s="91"/>
      <c r="C51" s="91"/>
      <c r="D51" s="91"/>
      <c r="E51" s="91"/>
      <c r="F51" s="91"/>
      <c r="G51" s="45" t="s">
        <v>237</v>
      </c>
      <c r="H51" s="320" t="str">
        <f>IF(ISBLANK($H$4),"",$H$4)</f>
        <v/>
      </c>
      <c r="I51" s="321"/>
      <c r="J51" s="26"/>
      <c r="K51" s="95"/>
      <c r="L51" s="88"/>
      <c r="M51" s="91"/>
      <c r="N51" s="91"/>
      <c r="O51" s="91"/>
      <c r="P51" s="91"/>
      <c r="Q51" s="45" t="s">
        <v>237</v>
      </c>
      <c r="R51" s="320" t="str">
        <f>IF(ISBLANK($H$4),"",$H$4)</f>
        <v/>
      </c>
      <c r="S51" s="321"/>
      <c r="T51" s="26"/>
    </row>
    <row r="52" spans="1:20" s="61" customFormat="1" ht="21" x14ac:dyDescent="0.35">
      <c r="A52" s="92" t="s">
        <v>514</v>
      </c>
      <c r="B52" s="91"/>
      <c r="C52" s="91"/>
      <c r="D52" s="91"/>
      <c r="E52" s="91"/>
      <c r="F52" s="91"/>
      <c r="G52" s="45"/>
      <c r="H52" s="45"/>
      <c r="I52" s="45"/>
      <c r="J52" s="26"/>
      <c r="K52" s="95"/>
      <c r="L52" s="92" t="s">
        <v>514</v>
      </c>
      <c r="M52" s="91"/>
      <c r="N52" s="91"/>
      <c r="O52" s="91"/>
      <c r="P52" s="91"/>
      <c r="Q52" s="91"/>
      <c r="R52" s="91"/>
      <c r="S52" s="45"/>
      <c r="T52" s="26"/>
    </row>
    <row r="53" spans="1:20" s="61" customFormat="1" ht="15" customHeight="1" x14ac:dyDescent="0.2">
      <c r="A53" s="39"/>
      <c r="B53" s="91"/>
      <c r="C53" s="91"/>
      <c r="D53" s="91"/>
      <c r="E53" s="91"/>
      <c r="F53" s="91"/>
      <c r="G53" s="91"/>
      <c r="H53" s="91"/>
      <c r="I53" s="91"/>
      <c r="J53" s="26"/>
      <c r="K53" s="95"/>
      <c r="L53" s="39"/>
      <c r="M53" s="91"/>
      <c r="N53" s="91"/>
      <c r="O53" s="91"/>
      <c r="P53" s="91"/>
      <c r="Q53" s="91"/>
      <c r="R53" s="91"/>
      <c r="S53" s="91"/>
      <c r="T53" s="26"/>
    </row>
    <row r="54" spans="1:20" s="101" customFormat="1" ht="15" customHeight="1" x14ac:dyDescent="0.25">
      <c r="A54" s="98" t="s">
        <v>217</v>
      </c>
      <c r="B54" s="98" t="s">
        <v>85</v>
      </c>
      <c r="C54" s="217" t="s">
        <v>86</v>
      </c>
      <c r="D54" s="98" t="s">
        <v>95</v>
      </c>
      <c r="E54" s="98" t="s">
        <v>216</v>
      </c>
      <c r="F54" s="98" t="s">
        <v>94</v>
      </c>
      <c r="G54" s="98" t="s">
        <v>92</v>
      </c>
      <c r="H54" s="98" t="s">
        <v>93</v>
      </c>
      <c r="I54" s="98" t="s">
        <v>192</v>
      </c>
      <c r="J54" s="99"/>
      <c r="K54" s="100"/>
      <c r="L54" s="98" t="s">
        <v>217</v>
      </c>
      <c r="M54" s="98" t="s">
        <v>85</v>
      </c>
      <c r="N54" s="216" t="s">
        <v>86</v>
      </c>
      <c r="O54" s="98" t="s">
        <v>87</v>
      </c>
      <c r="P54" s="98" t="s">
        <v>88</v>
      </c>
      <c r="Q54" s="98" t="s">
        <v>89</v>
      </c>
      <c r="R54" s="98" t="s">
        <v>90</v>
      </c>
      <c r="S54" s="98" t="s">
        <v>91</v>
      </c>
      <c r="T54" s="99"/>
    </row>
    <row r="55" spans="1:20" s="105" customFormat="1" ht="300" customHeight="1" x14ac:dyDescent="0.25">
      <c r="A55" s="104">
        <v>53</v>
      </c>
      <c r="B55" s="97" t="s">
        <v>343</v>
      </c>
      <c r="C55" s="219" t="s">
        <v>344</v>
      </c>
      <c r="D55" s="297">
        <v>2</v>
      </c>
      <c r="E55" s="208" t="s">
        <v>677</v>
      </c>
      <c r="F55" s="208" t="s">
        <v>678</v>
      </c>
      <c r="G55" s="97" t="s">
        <v>349</v>
      </c>
      <c r="H55" s="97" t="s">
        <v>350</v>
      </c>
      <c r="I55" s="97" t="s">
        <v>351</v>
      </c>
      <c r="J55" s="102"/>
      <c r="K55" s="103"/>
      <c r="L55" s="104">
        <v>53</v>
      </c>
      <c r="M55" s="97" t="s">
        <v>343</v>
      </c>
      <c r="N55" s="215" t="s">
        <v>344</v>
      </c>
      <c r="O55" s="97" t="s">
        <v>345</v>
      </c>
      <c r="P55" s="97" t="s">
        <v>346</v>
      </c>
      <c r="Q55" s="97" t="s">
        <v>347</v>
      </c>
      <c r="R55" s="97" t="s">
        <v>348</v>
      </c>
      <c r="S55" s="97" t="s">
        <v>233</v>
      </c>
      <c r="T55" s="102"/>
    </row>
    <row r="56" spans="1:20" s="105" customFormat="1" ht="255" customHeight="1" x14ac:dyDescent="0.25">
      <c r="A56" s="104">
        <v>59</v>
      </c>
      <c r="B56" s="97" t="s">
        <v>352</v>
      </c>
      <c r="C56" s="219" t="s">
        <v>353</v>
      </c>
      <c r="D56" s="297">
        <v>3</v>
      </c>
      <c r="E56" s="208" t="s">
        <v>679</v>
      </c>
      <c r="F56" s="208" t="s">
        <v>680</v>
      </c>
      <c r="G56" s="97" t="s">
        <v>439</v>
      </c>
      <c r="H56" s="97" t="s">
        <v>358</v>
      </c>
      <c r="I56" s="97" t="s">
        <v>359</v>
      </c>
      <c r="J56" s="102"/>
      <c r="K56" s="103"/>
      <c r="L56" s="104">
        <v>59</v>
      </c>
      <c r="M56" s="97" t="s">
        <v>352</v>
      </c>
      <c r="N56" s="215" t="s">
        <v>353</v>
      </c>
      <c r="O56" s="97" t="s">
        <v>354</v>
      </c>
      <c r="P56" s="97" t="s">
        <v>355</v>
      </c>
      <c r="Q56" s="97" t="s">
        <v>356</v>
      </c>
      <c r="R56" s="97" t="s">
        <v>357</v>
      </c>
      <c r="S56" s="97" t="s">
        <v>233</v>
      </c>
      <c r="T56" s="102"/>
    </row>
    <row r="57" spans="1:20" s="105" customFormat="1" ht="359.25" customHeight="1" x14ac:dyDescent="0.25">
      <c r="A57" s="104">
        <v>62</v>
      </c>
      <c r="B57" s="97" t="s">
        <v>219</v>
      </c>
      <c r="C57" s="219" t="s">
        <v>151</v>
      </c>
      <c r="D57" s="297">
        <v>1</v>
      </c>
      <c r="E57" s="208" t="s">
        <v>681</v>
      </c>
      <c r="F57" s="208" t="s">
        <v>682</v>
      </c>
      <c r="G57" s="97" t="s">
        <v>156</v>
      </c>
      <c r="H57" s="97" t="s">
        <v>157</v>
      </c>
      <c r="I57" s="97" t="s">
        <v>158</v>
      </c>
      <c r="J57" s="102"/>
      <c r="K57" s="103"/>
      <c r="L57" s="104">
        <v>62</v>
      </c>
      <c r="M57" s="97" t="s">
        <v>219</v>
      </c>
      <c r="N57" s="215" t="s">
        <v>151</v>
      </c>
      <c r="O57" s="97" t="s">
        <v>152</v>
      </c>
      <c r="P57" s="97" t="s">
        <v>153</v>
      </c>
      <c r="Q57" s="97" t="s">
        <v>154</v>
      </c>
      <c r="R57" s="97" t="s">
        <v>155</v>
      </c>
      <c r="S57" s="97" t="s">
        <v>233</v>
      </c>
      <c r="T57" s="102"/>
    </row>
    <row r="58" spans="1:20" s="105" customFormat="1" ht="219.75" customHeight="1" x14ac:dyDescent="0.25">
      <c r="A58" s="104">
        <v>63</v>
      </c>
      <c r="B58" s="97" t="s">
        <v>219</v>
      </c>
      <c r="C58" s="219" t="s">
        <v>360</v>
      </c>
      <c r="D58" s="297">
        <v>1</v>
      </c>
      <c r="E58" s="208" t="s">
        <v>683</v>
      </c>
      <c r="F58" s="208" t="s">
        <v>684</v>
      </c>
      <c r="G58" s="97" t="s">
        <v>440</v>
      </c>
      <c r="H58" s="97" t="s">
        <v>365</v>
      </c>
      <c r="I58" s="97" t="s">
        <v>366</v>
      </c>
      <c r="J58" s="106"/>
      <c r="K58" s="103"/>
      <c r="L58" s="104">
        <v>63</v>
      </c>
      <c r="M58" s="97" t="s">
        <v>219</v>
      </c>
      <c r="N58" s="215" t="s">
        <v>360</v>
      </c>
      <c r="O58" s="97" t="s">
        <v>361</v>
      </c>
      <c r="P58" s="97" t="s">
        <v>362</v>
      </c>
      <c r="Q58" s="97" t="s">
        <v>363</v>
      </c>
      <c r="R58" s="97" t="s">
        <v>364</v>
      </c>
      <c r="S58" s="97" t="s">
        <v>233</v>
      </c>
      <c r="T58" s="106"/>
    </row>
    <row r="59" spans="1:20" s="61" customFormat="1" x14ac:dyDescent="0.2">
      <c r="A59" s="87"/>
      <c r="B59" s="87"/>
      <c r="C59" s="87"/>
      <c r="D59" s="87"/>
      <c r="E59" s="87"/>
      <c r="F59" s="87"/>
      <c r="G59" s="87"/>
      <c r="H59" s="87"/>
      <c r="I59" s="87"/>
      <c r="J59" s="87"/>
      <c r="K59" s="60"/>
      <c r="L59" s="87"/>
      <c r="M59" s="87"/>
      <c r="N59" s="87"/>
      <c r="O59" s="87"/>
      <c r="P59" s="87"/>
      <c r="Q59" s="87"/>
      <c r="R59" s="87"/>
      <c r="S59" s="87"/>
      <c r="T59" s="87"/>
    </row>
    <row r="60" spans="1:20" s="61" customFormat="1" ht="15" customHeight="1" x14ac:dyDescent="0.2">
      <c r="A60" s="31"/>
      <c r="B60" s="32"/>
      <c r="C60" s="32"/>
      <c r="D60" s="32"/>
      <c r="E60" s="32"/>
      <c r="F60" s="32"/>
      <c r="G60" s="32"/>
      <c r="H60" s="32"/>
      <c r="I60" s="32"/>
      <c r="J60" s="33"/>
      <c r="K60" s="95"/>
      <c r="L60" s="31"/>
      <c r="M60" s="32"/>
      <c r="N60" s="32"/>
      <c r="O60" s="32"/>
      <c r="P60" s="32"/>
      <c r="Q60" s="32"/>
      <c r="R60" s="32"/>
      <c r="S60" s="32"/>
      <c r="T60" s="33"/>
    </row>
    <row r="61" spans="1:20" s="61" customFormat="1" ht="18" customHeight="1" x14ac:dyDescent="0.3">
      <c r="A61" s="34"/>
      <c r="B61" s="91"/>
      <c r="C61" s="91"/>
      <c r="D61" s="91"/>
      <c r="E61" s="91"/>
      <c r="F61" s="91"/>
      <c r="G61" s="45" t="s">
        <v>7</v>
      </c>
      <c r="H61" s="310" t="str">
        <f>IF(NOT(ISBLANK(CoverSheet!$C$8)),CoverSheet!$C$8,"")</f>
        <v>Alpine Energy Limited</v>
      </c>
      <c r="I61" s="310"/>
      <c r="J61" s="26"/>
      <c r="K61" s="95"/>
      <c r="L61" s="34"/>
      <c r="M61" s="91"/>
      <c r="N61" s="91"/>
      <c r="O61" s="91"/>
      <c r="P61" s="91"/>
      <c r="Q61" s="45" t="s">
        <v>7</v>
      </c>
      <c r="R61" s="322" t="str">
        <f>IF(NOT(ISBLANK(CoverSheet!$C$8)),CoverSheet!$C$8,"")</f>
        <v>Alpine Energy Limited</v>
      </c>
      <c r="S61" s="323"/>
      <c r="T61" s="26"/>
    </row>
    <row r="62" spans="1:20" s="61" customFormat="1" ht="18" customHeight="1" x14ac:dyDescent="0.25">
      <c r="A62" s="34"/>
      <c r="B62" s="91"/>
      <c r="C62" s="91"/>
      <c r="D62" s="91"/>
      <c r="E62" s="91"/>
      <c r="F62" s="91"/>
      <c r="G62" s="45" t="s">
        <v>238</v>
      </c>
      <c r="H62" s="311" t="str">
        <f>IF(ISNUMBER(CoverSheet!$C$12),TEXT(CoverSheet!$C$12,"_([$-1409]d mmmm yyyy;_(@")&amp;" –"&amp;TEXT(DATE(YEAR(CoverSheet!$C$12)+10,MONTH(CoverSheet!$C$12),DAY(CoverSheet!$C$12)-1),"_([$-1409]d mmmm yyyy;_(@"),"")</f>
        <v xml:space="preserve"> 1 April 2015 – 31 March 2025</v>
      </c>
      <c r="I62" s="311"/>
      <c r="J62" s="26"/>
      <c r="K62" s="95"/>
      <c r="L62" s="34"/>
      <c r="M62" s="91"/>
      <c r="N62" s="91"/>
      <c r="O62" s="91"/>
      <c r="P62" s="91"/>
      <c r="Q62" s="45" t="s">
        <v>238</v>
      </c>
      <c r="R62" s="320" t="str">
        <f>IF(ISNUMBER(CoverSheet!$C$12),TEXT(CoverSheet!$C$12,"_([$-1409]d mmmm yyyy;_(@")&amp;" –"&amp;TEXT(DATE(YEAR(CoverSheet!$C$12)+10,MONTH(CoverSheet!$C$12),DAY(CoverSheet!$C$12)-1),"_([$-1409]d mmmm yyyy;_(@"),"")</f>
        <v xml:space="preserve"> 1 April 2015 – 31 March 2025</v>
      </c>
      <c r="S62" s="321"/>
      <c r="T62" s="26"/>
    </row>
    <row r="63" spans="1:20" s="61" customFormat="1" ht="18" customHeight="1" x14ac:dyDescent="0.35">
      <c r="A63" s="88"/>
      <c r="B63" s="91"/>
      <c r="C63" s="91"/>
      <c r="D63" s="91"/>
      <c r="E63" s="91"/>
      <c r="F63" s="91"/>
      <c r="G63" s="45" t="s">
        <v>237</v>
      </c>
      <c r="H63" s="320" t="str">
        <f>IF(ISBLANK($H$4),"",$H$4)</f>
        <v/>
      </c>
      <c r="I63" s="321"/>
      <c r="J63" s="26"/>
      <c r="K63" s="95"/>
      <c r="L63" s="88"/>
      <c r="M63" s="91"/>
      <c r="N63" s="91"/>
      <c r="O63" s="91"/>
      <c r="P63" s="91"/>
      <c r="Q63" s="45" t="s">
        <v>237</v>
      </c>
      <c r="R63" s="320" t="str">
        <f>IF(ISBLANK($H$4),"",$H$4)</f>
        <v/>
      </c>
      <c r="S63" s="321"/>
      <c r="T63" s="26"/>
    </row>
    <row r="64" spans="1:20" s="61" customFormat="1" ht="21" x14ac:dyDescent="0.35">
      <c r="A64" s="92" t="s">
        <v>514</v>
      </c>
      <c r="B64" s="91"/>
      <c r="C64" s="91"/>
      <c r="D64" s="91"/>
      <c r="E64" s="91"/>
      <c r="F64" s="91"/>
      <c r="G64" s="45"/>
      <c r="H64" s="45"/>
      <c r="I64" s="45"/>
      <c r="J64" s="26"/>
      <c r="K64" s="95"/>
      <c r="L64" s="92" t="s">
        <v>514</v>
      </c>
      <c r="M64" s="91"/>
      <c r="N64" s="91"/>
      <c r="O64" s="91"/>
      <c r="P64" s="91"/>
      <c r="Q64" s="91"/>
      <c r="R64" s="91"/>
      <c r="S64" s="45"/>
      <c r="T64" s="26"/>
    </row>
    <row r="65" spans="1:20" s="61" customFormat="1" ht="15" customHeight="1" x14ac:dyDescent="0.2">
      <c r="A65" s="39"/>
      <c r="B65" s="91"/>
      <c r="C65" s="91"/>
      <c r="D65" s="91"/>
      <c r="E65" s="91"/>
      <c r="F65" s="91"/>
      <c r="G65" s="91"/>
      <c r="H65" s="91"/>
      <c r="I65" s="91"/>
      <c r="J65" s="26"/>
      <c r="K65" s="95"/>
      <c r="L65" s="39"/>
      <c r="M65" s="91"/>
      <c r="N65" s="91"/>
      <c r="O65" s="91"/>
      <c r="P65" s="91"/>
      <c r="Q65" s="91"/>
      <c r="R65" s="91"/>
      <c r="S65" s="91"/>
      <c r="T65" s="26"/>
    </row>
    <row r="66" spans="1:20" s="101" customFormat="1" ht="15" customHeight="1" x14ac:dyDescent="0.25">
      <c r="A66" s="98" t="s">
        <v>217</v>
      </c>
      <c r="B66" s="98" t="s">
        <v>85</v>
      </c>
      <c r="C66" s="217" t="s">
        <v>86</v>
      </c>
      <c r="D66" s="98" t="s">
        <v>95</v>
      </c>
      <c r="E66" s="98" t="s">
        <v>216</v>
      </c>
      <c r="F66" s="98" t="s">
        <v>94</v>
      </c>
      <c r="G66" s="98" t="s">
        <v>92</v>
      </c>
      <c r="H66" s="98" t="s">
        <v>93</v>
      </c>
      <c r="I66" s="98" t="s">
        <v>192</v>
      </c>
      <c r="J66" s="99"/>
      <c r="K66" s="100"/>
      <c r="L66" s="98" t="s">
        <v>217</v>
      </c>
      <c r="M66" s="98" t="s">
        <v>85</v>
      </c>
      <c r="N66" s="216" t="s">
        <v>86</v>
      </c>
      <c r="O66" s="98" t="s">
        <v>87</v>
      </c>
      <c r="P66" s="98" t="s">
        <v>88</v>
      </c>
      <c r="Q66" s="98" t="s">
        <v>89</v>
      </c>
      <c r="R66" s="98" t="s">
        <v>90</v>
      </c>
      <c r="S66" s="98" t="s">
        <v>91</v>
      </c>
      <c r="T66" s="99"/>
    </row>
    <row r="67" spans="1:20" s="105" customFormat="1" ht="187.5" customHeight="1" x14ac:dyDescent="0.25">
      <c r="A67" s="104">
        <v>64</v>
      </c>
      <c r="B67" s="97" t="s">
        <v>219</v>
      </c>
      <c r="C67" s="219" t="s">
        <v>159</v>
      </c>
      <c r="D67" s="297">
        <v>1</v>
      </c>
      <c r="E67" s="208" t="s">
        <v>685</v>
      </c>
      <c r="F67" s="208" t="s">
        <v>686</v>
      </c>
      <c r="G67" s="97" t="s">
        <v>164</v>
      </c>
      <c r="H67" s="97" t="s">
        <v>165</v>
      </c>
      <c r="I67" s="97" t="s">
        <v>166</v>
      </c>
      <c r="J67" s="102"/>
      <c r="K67" s="103"/>
      <c r="L67" s="104">
        <v>64</v>
      </c>
      <c r="M67" s="97" t="s">
        <v>219</v>
      </c>
      <c r="N67" s="215" t="s">
        <v>159</v>
      </c>
      <c r="O67" s="97" t="s">
        <v>160</v>
      </c>
      <c r="P67" s="97" t="s">
        <v>161</v>
      </c>
      <c r="Q67" s="97" t="s">
        <v>162</v>
      </c>
      <c r="R67" s="97" t="s">
        <v>163</v>
      </c>
      <c r="S67" s="97" t="s">
        <v>233</v>
      </c>
      <c r="T67" s="102"/>
    </row>
    <row r="68" spans="1:20" s="105" customFormat="1" ht="347.25" customHeight="1" x14ac:dyDescent="0.25">
      <c r="A68" s="104">
        <v>69</v>
      </c>
      <c r="B68" s="97" t="s">
        <v>367</v>
      </c>
      <c r="C68" s="219" t="s">
        <v>368</v>
      </c>
      <c r="D68" s="297">
        <v>2</v>
      </c>
      <c r="E68" s="208" t="s">
        <v>687</v>
      </c>
      <c r="F68" s="208" t="s">
        <v>688</v>
      </c>
      <c r="G68" s="97" t="s">
        <v>441</v>
      </c>
      <c r="H68" s="97" t="s">
        <v>373</v>
      </c>
      <c r="I68" s="97" t="s">
        <v>374</v>
      </c>
      <c r="J68" s="102"/>
      <c r="K68" s="103"/>
      <c r="L68" s="104">
        <v>69</v>
      </c>
      <c r="M68" s="97" t="s">
        <v>367</v>
      </c>
      <c r="N68" s="215" t="s">
        <v>368</v>
      </c>
      <c r="O68" s="97" t="s">
        <v>369</v>
      </c>
      <c r="P68" s="97" t="s">
        <v>370</v>
      </c>
      <c r="Q68" s="97" t="s">
        <v>371</v>
      </c>
      <c r="R68" s="97" t="s">
        <v>372</v>
      </c>
      <c r="S68" s="97" t="s">
        <v>233</v>
      </c>
      <c r="T68" s="102"/>
    </row>
    <row r="69" spans="1:20" s="105" customFormat="1" ht="212.25" customHeight="1" x14ac:dyDescent="0.25">
      <c r="A69" s="104">
        <v>79</v>
      </c>
      <c r="B69" s="97" t="s">
        <v>167</v>
      </c>
      <c r="C69" s="219" t="s">
        <v>168</v>
      </c>
      <c r="D69" s="297">
        <v>1</v>
      </c>
      <c r="E69" s="208" t="s">
        <v>689</v>
      </c>
      <c r="F69" s="208" t="s">
        <v>690</v>
      </c>
      <c r="G69" s="97" t="s">
        <v>171</v>
      </c>
      <c r="H69" s="97" t="s">
        <v>172</v>
      </c>
      <c r="I69" s="97" t="s">
        <v>173</v>
      </c>
      <c r="J69" s="102"/>
      <c r="K69" s="103"/>
      <c r="L69" s="104">
        <v>79</v>
      </c>
      <c r="M69" s="97" t="s">
        <v>167</v>
      </c>
      <c r="N69" s="215" t="s">
        <v>168</v>
      </c>
      <c r="O69" s="97" t="s">
        <v>221</v>
      </c>
      <c r="P69" s="97" t="s">
        <v>222</v>
      </c>
      <c r="Q69" s="97" t="s">
        <v>169</v>
      </c>
      <c r="R69" s="97" t="s">
        <v>170</v>
      </c>
      <c r="S69" s="97" t="s">
        <v>233</v>
      </c>
      <c r="T69" s="102"/>
    </row>
    <row r="70" spans="1:20" s="105" customFormat="1" ht="238.5" customHeight="1" x14ac:dyDescent="0.25">
      <c r="A70" s="104">
        <v>82</v>
      </c>
      <c r="B70" s="97" t="s">
        <v>174</v>
      </c>
      <c r="C70" s="219" t="s">
        <v>204</v>
      </c>
      <c r="D70" s="297">
        <v>1</v>
      </c>
      <c r="E70" s="208" t="s">
        <v>691</v>
      </c>
      <c r="F70" s="208" t="s">
        <v>692</v>
      </c>
      <c r="G70" s="97" t="s">
        <v>442</v>
      </c>
      <c r="H70" s="97" t="s">
        <v>209</v>
      </c>
      <c r="I70" s="97" t="s">
        <v>210</v>
      </c>
      <c r="J70" s="106"/>
      <c r="K70" s="103"/>
      <c r="L70" s="104">
        <v>82</v>
      </c>
      <c r="M70" s="97" t="s">
        <v>174</v>
      </c>
      <c r="N70" s="215" t="s">
        <v>204</v>
      </c>
      <c r="O70" s="97" t="s">
        <v>205</v>
      </c>
      <c r="P70" s="97" t="s">
        <v>206</v>
      </c>
      <c r="Q70" s="97" t="s">
        <v>207</v>
      </c>
      <c r="R70" s="97" t="s">
        <v>208</v>
      </c>
      <c r="S70" s="97" t="s">
        <v>233</v>
      </c>
      <c r="T70" s="106"/>
    </row>
    <row r="71" spans="1:20" s="61" customFormat="1" x14ac:dyDescent="0.2">
      <c r="A71" s="87"/>
      <c r="B71" s="87"/>
      <c r="C71" s="87"/>
      <c r="D71" s="87"/>
      <c r="E71" s="87"/>
      <c r="F71" s="87"/>
      <c r="G71" s="87"/>
      <c r="H71" s="87"/>
      <c r="I71" s="87"/>
      <c r="J71" s="87"/>
      <c r="K71" s="60"/>
      <c r="L71" s="87"/>
      <c r="M71" s="87"/>
      <c r="N71" s="87"/>
      <c r="O71" s="87"/>
      <c r="P71" s="87"/>
      <c r="Q71" s="87"/>
      <c r="R71" s="87"/>
      <c r="S71" s="87"/>
      <c r="T71" s="87"/>
    </row>
    <row r="72" spans="1:20" s="61" customFormat="1" ht="15" customHeight="1" x14ac:dyDescent="0.2">
      <c r="A72" s="31"/>
      <c r="B72" s="32"/>
      <c r="C72" s="32"/>
      <c r="D72" s="32"/>
      <c r="E72" s="32"/>
      <c r="F72" s="32"/>
      <c r="G72" s="32"/>
      <c r="H72" s="32"/>
      <c r="I72" s="32"/>
      <c r="J72" s="33"/>
      <c r="K72" s="95"/>
      <c r="L72" s="31"/>
      <c r="M72" s="32"/>
      <c r="N72" s="32"/>
      <c r="O72" s="32"/>
      <c r="P72" s="32"/>
      <c r="Q72" s="32"/>
      <c r="R72" s="32"/>
      <c r="S72" s="32"/>
      <c r="T72" s="33"/>
    </row>
    <row r="73" spans="1:20" s="61" customFormat="1" ht="18" customHeight="1" x14ac:dyDescent="0.3">
      <c r="A73" s="34"/>
      <c r="B73" s="91"/>
      <c r="C73" s="91"/>
      <c r="D73" s="91"/>
      <c r="E73" s="91"/>
      <c r="F73" s="91"/>
      <c r="G73" s="45" t="s">
        <v>7</v>
      </c>
      <c r="H73" s="310" t="str">
        <f>IF(NOT(ISBLANK(CoverSheet!$C$8)),CoverSheet!$C$8,"")</f>
        <v>Alpine Energy Limited</v>
      </c>
      <c r="I73" s="310"/>
      <c r="J73" s="26"/>
      <c r="K73" s="95"/>
      <c r="L73" s="34"/>
      <c r="M73" s="91"/>
      <c r="N73" s="91"/>
      <c r="O73" s="91"/>
      <c r="P73" s="91"/>
      <c r="Q73" s="45" t="s">
        <v>7</v>
      </c>
      <c r="R73" s="322" t="str">
        <f>IF(NOT(ISBLANK(CoverSheet!$C$8)),CoverSheet!$C$8,"")</f>
        <v>Alpine Energy Limited</v>
      </c>
      <c r="S73" s="323"/>
      <c r="T73" s="26"/>
    </row>
    <row r="74" spans="1:20" s="61" customFormat="1" ht="18" customHeight="1" x14ac:dyDescent="0.25">
      <c r="A74" s="34"/>
      <c r="B74" s="91"/>
      <c r="C74" s="91"/>
      <c r="D74" s="91"/>
      <c r="E74" s="91"/>
      <c r="F74" s="91"/>
      <c r="G74" s="45" t="s">
        <v>238</v>
      </c>
      <c r="H74" s="311" t="str">
        <f>IF(ISNUMBER(CoverSheet!$C$12),TEXT(CoverSheet!$C$12,"_([$-1409]d mmmm yyyy;_(@")&amp;" –"&amp;TEXT(DATE(YEAR(CoverSheet!$C$12)+10,MONTH(CoverSheet!$C$12),DAY(CoverSheet!$C$12)-1),"_([$-1409]d mmmm yyyy;_(@"),"")</f>
        <v xml:space="preserve"> 1 April 2015 – 31 March 2025</v>
      </c>
      <c r="I74" s="311"/>
      <c r="J74" s="26"/>
      <c r="K74" s="95"/>
      <c r="L74" s="34"/>
      <c r="M74" s="91"/>
      <c r="N74" s="91"/>
      <c r="O74" s="91"/>
      <c r="P74" s="91"/>
      <c r="Q74" s="45" t="s">
        <v>238</v>
      </c>
      <c r="R74" s="320" t="str">
        <f>IF(ISNUMBER(CoverSheet!$C$12),TEXT(CoverSheet!$C$12,"_([$-1409]d mmmm yyyy;_(@")&amp;" –"&amp;TEXT(DATE(YEAR(CoverSheet!$C$12)+10,MONTH(CoverSheet!$C$12),DAY(CoverSheet!$C$12)-1),"_([$-1409]d mmmm yyyy;_(@"),"")</f>
        <v xml:space="preserve"> 1 April 2015 – 31 March 2025</v>
      </c>
      <c r="S74" s="321"/>
      <c r="T74" s="26"/>
    </row>
    <row r="75" spans="1:20" s="61" customFormat="1" ht="18" customHeight="1" x14ac:dyDescent="0.35">
      <c r="A75" s="88"/>
      <c r="B75" s="91"/>
      <c r="C75" s="91"/>
      <c r="D75" s="91"/>
      <c r="E75" s="91"/>
      <c r="F75" s="91"/>
      <c r="G75" s="45" t="s">
        <v>237</v>
      </c>
      <c r="H75" s="320" t="str">
        <f>IF(ISBLANK($H$4),"",$H$4)</f>
        <v/>
      </c>
      <c r="I75" s="321"/>
      <c r="J75" s="26"/>
      <c r="K75" s="95"/>
      <c r="L75" s="88"/>
      <c r="M75" s="91"/>
      <c r="N75" s="91"/>
      <c r="O75" s="91"/>
      <c r="P75" s="91"/>
      <c r="Q75" s="45" t="s">
        <v>237</v>
      </c>
      <c r="R75" s="320" t="str">
        <f>IF(ISBLANK($H$4),"",$H$4)</f>
        <v/>
      </c>
      <c r="S75" s="321"/>
      <c r="T75" s="26"/>
    </row>
    <row r="76" spans="1:20" s="61" customFormat="1" ht="21" x14ac:dyDescent="0.35">
      <c r="A76" s="92" t="s">
        <v>514</v>
      </c>
      <c r="B76" s="91"/>
      <c r="C76" s="91"/>
      <c r="D76" s="91"/>
      <c r="E76" s="91"/>
      <c r="F76" s="91"/>
      <c r="G76" s="45"/>
      <c r="H76" s="45"/>
      <c r="I76" s="45"/>
      <c r="J76" s="26"/>
      <c r="K76" s="95"/>
      <c r="L76" s="92" t="s">
        <v>514</v>
      </c>
      <c r="M76" s="91"/>
      <c r="N76" s="91"/>
      <c r="O76" s="91"/>
      <c r="P76" s="91"/>
      <c r="Q76" s="91"/>
      <c r="R76" s="91"/>
      <c r="S76" s="45"/>
      <c r="T76" s="26"/>
    </row>
    <row r="77" spans="1:20" s="61" customFormat="1" ht="15" customHeight="1" x14ac:dyDescent="0.2">
      <c r="A77" s="39"/>
      <c r="B77" s="91"/>
      <c r="C77" s="91"/>
      <c r="D77" s="91"/>
      <c r="E77" s="91"/>
      <c r="F77" s="91"/>
      <c r="G77" s="91"/>
      <c r="H77" s="91"/>
      <c r="I77" s="91"/>
      <c r="J77" s="26"/>
      <c r="K77" s="95"/>
      <c r="L77" s="39"/>
      <c r="M77" s="91"/>
      <c r="N77" s="91"/>
      <c r="O77" s="91"/>
      <c r="P77" s="91"/>
      <c r="Q77" s="91"/>
      <c r="R77" s="91"/>
      <c r="S77" s="91"/>
      <c r="T77" s="26"/>
    </row>
    <row r="78" spans="1:20" s="101" customFormat="1" ht="15" customHeight="1" x14ac:dyDescent="0.25">
      <c r="A78" s="98" t="s">
        <v>217</v>
      </c>
      <c r="B78" s="98" t="s">
        <v>85</v>
      </c>
      <c r="C78" s="217" t="s">
        <v>86</v>
      </c>
      <c r="D78" s="98" t="s">
        <v>95</v>
      </c>
      <c r="E78" s="98" t="s">
        <v>216</v>
      </c>
      <c r="F78" s="98" t="s">
        <v>94</v>
      </c>
      <c r="G78" s="98" t="s">
        <v>92</v>
      </c>
      <c r="H78" s="98" t="s">
        <v>93</v>
      </c>
      <c r="I78" s="98" t="s">
        <v>192</v>
      </c>
      <c r="J78" s="99"/>
      <c r="K78" s="100"/>
      <c r="L78" s="98" t="s">
        <v>217</v>
      </c>
      <c r="M78" s="98" t="s">
        <v>85</v>
      </c>
      <c r="N78" s="216" t="s">
        <v>86</v>
      </c>
      <c r="O78" s="98" t="s">
        <v>87</v>
      </c>
      <c r="P78" s="98" t="s">
        <v>88</v>
      </c>
      <c r="Q78" s="98" t="s">
        <v>89</v>
      </c>
      <c r="R78" s="98" t="s">
        <v>90</v>
      </c>
      <c r="S78" s="98" t="s">
        <v>91</v>
      </c>
      <c r="T78" s="99"/>
    </row>
    <row r="79" spans="1:20" s="105" customFormat="1" ht="349.5" customHeight="1" x14ac:dyDescent="0.25">
      <c r="A79" s="104">
        <v>88</v>
      </c>
      <c r="B79" s="97" t="s">
        <v>375</v>
      </c>
      <c r="C79" s="219" t="s">
        <v>376</v>
      </c>
      <c r="D79" s="297">
        <v>2</v>
      </c>
      <c r="E79" s="208" t="s">
        <v>693</v>
      </c>
      <c r="F79" s="208" t="s">
        <v>694</v>
      </c>
      <c r="G79" s="97" t="s">
        <v>443</v>
      </c>
      <c r="H79" s="97" t="s">
        <v>381</v>
      </c>
      <c r="I79" s="97" t="s">
        <v>382</v>
      </c>
      <c r="J79" s="102"/>
      <c r="K79" s="103"/>
      <c r="L79" s="104">
        <v>88</v>
      </c>
      <c r="M79" s="97" t="s">
        <v>375</v>
      </c>
      <c r="N79" s="215" t="s">
        <v>376</v>
      </c>
      <c r="O79" s="97" t="s">
        <v>377</v>
      </c>
      <c r="P79" s="97" t="s">
        <v>378</v>
      </c>
      <c r="Q79" s="97" t="s">
        <v>379</v>
      </c>
      <c r="R79" s="97" t="s">
        <v>380</v>
      </c>
      <c r="S79" s="97" t="s">
        <v>233</v>
      </c>
      <c r="T79" s="102"/>
    </row>
    <row r="80" spans="1:20" s="105" customFormat="1" ht="287.25" customHeight="1" x14ac:dyDescent="0.25">
      <c r="A80" s="104">
        <v>91</v>
      </c>
      <c r="B80" s="97" t="s">
        <v>375</v>
      </c>
      <c r="C80" s="219" t="s">
        <v>211</v>
      </c>
      <c r="D80" s="297">
        <v>1</v>
      </c>
      <c r="E80" s="208" t="s">
        <v>695</v>
      </c>
      <c r="F80" s="208" t="s">
        <v>696</v>
      </c>
      <c r="G80" s="97" t="s">
        <v>444</v>
      </c>
      <c r="H80" s="97" t="s">
        <v>175</v>
      </c>
      <c r="I80" s="97" t="s">
        <v>176</v>
      </c>
      <c r="J80" s="102"/>
      <c r="K80" s="103"/>
      <c r="L80" s="104">
        <v>91</v>
      </c>
      <c r="M80" s="97" t="s">
        <v>375</v>
      </c>
      <c r="N80" s="215" t="s">
        <v>211</v>
      </c>
      <c r="O80" s="97" t="s">
        <v>212</v>
      </c>
      <c r="P80" s="97" t="s">
        <v>213</v>
      </c>
      <c r="Q80" s="97" t="s">
        <v>214</v>
      </c>
      <c r="R80" s="97" t="s">
        <v>215</v>
      </c>
      <c r="S80" s="97" t="s">
        <v>233</v>
      </c>
      <c r="T80" s="102"/>
    </row>
    <row r="81" spans="1:20" s="105" customFormat="1" ht="253.5" customHeight="1" x14ac:dyDescent="0.25">
      <c r="A81" s="104">
        <v>95</v>
      </c>
      <c r="B81" s="97" t="s">
        <v>383</v>
      </c>
      <c r="C81" s="219" t="s">
        <v>384</v>
      </c>
      <c r="D81" s="297">
        <v>1</v>
      </c>
      <c r="E81" s="208" t="s">
        <v>697</v>
      </c>
      <c r="F81" s="208" t="s">
        <v>698</v>
      </c>
      <c r="G81" s="97" t="s">
        <v>389</v>
      </c>
      <c r="H81" s="97" t="s">
        <v>390</v>
      </c>
      <c r="I81" s="97" t="s">
        <v>391</v>
      </c>
      <c r="J81" s="102"/>
      <c r="K81" s="103"/>
      <c r="L81" s="104">
        <v>95</v>
      </c>
      <c r="M81" s="97" t="s">
        <v>383</v>
      </c>
      <c r="N81" s="215" t="s">
        <v>384</v>
      </c>
      <c r="O81" s="97" t="s">
        <v>385</v>
      </c>
      <c r="P81" s="97" t="s">
        <v>386</v>
      </c>
      <c r="Q81" s="97" t="s">
        <v>387</v>
      </c>
      <c r="R81" s="97" t="s">
        <v>388</v>
      </c>
      <c r="S81" s="97" t="s">
        <v>233</v>
      </c>
      <c r="T81" s="102"/>
    </row>
    <row r="82" spans="1:20" s="105" customFormat="1" ht="319.5" customHeight="1" x14ac:dyDescent="0.25">
      <c r="A82" s="104">
        <v>99</v>
      </c>
      <c r="B82" s="97" t="s">
        <v>177</v>
      </c>
      <c r="C82" s="219" t="s">
        <v>178</v>
      </c>
      <c r="D82" s="297">
        <v>2</v>
      </c>
      <c r="E82" s="208" t="s">
        <v>699</v>
      </c>
      <c r="F82" s="208" t="s">
        <v>700</v>
      </c>
      <c r="G82" s="97" t="s">
        <v>182</v>
      </c>
      <c r="H82" s="97" t="s">
        <v>488</v>
      </c>
      <c r="I82" s="97" t="s">
        <v>183</v>
      </c>
      <c r="J82" s="106"/>
      <c r="K82" s="103"/>
      <c r="L82" s="104">
        <v>99</v>
      </c>
      <c r="M82" s="97" t="s">
        <v>177</v>
      </c>
      <c r="N82" s="215" t="s">
        <v>178</v>
      </c>
      <c r="O82" s="97" t="s">
        <v>179</v>
      </c>
      <c r="P82" s="97" t="s">
        <v>180</v>
      </c>
      <c r="Q82" s="97" t="s">
        <v>181</v>
      </c>
      <c r="R82" s="97" t="s">
        <v>226</v>
      </c>
      <c r="S82" s="97" t="s">
        <v>233</v>
      </c>
      <c r="T82" s="106"/>
    </row>
    <row r="83" spans="1:20" s="61" customFormat="1" x14ac:dyDescent="0.2">
      <c r="A83" s="87"/>
      <c r="B83" s="87"/>
      <c r="C83" s="87"/>
      <c r="D83" s="87"/>
      <c r="E83" s="87"/>
      <c r="F83" s="87"/>
      <c r="G83" s="87"/>
      <c r="H83" s="87"/>
      <c r="I83" s="87"/>
      <c r="J83" s="87"/>
      <c r="K83" s="60"/>
      <c r="L83" s="87"/>
      <c r="M83" s="87"/>
      <c r="N83" s="87"/>
      <c r="O83" s="87"/>
      <c r="P83" s="87"/>
      <c r="Q83" s="87"/>
      <c r="R83" s="87"/>
      <c r="S83" s="87"/>
      <c r="T83" s="87"/>
    </row>
    <row r="84" spans="1:20" s="61" customFormat="1" ht="15" customHeight="1" x14ac:dyDescent="0.2">
      <c r="A84" s="31"/>
      <c r="B84" s="32"/>
      <c r="C84" s="32"/>
      <c r="D84" s="32"/>
      <c r="E84" s="32"/>
      <c r="F84" s="32"/>
      <c r="G84" s="32"/>
      <c r="H84" s="32"/>
      <c r="I84" s="32"/>
      <c r="J84" s="33"/>
      <c r="K84" s="95"/>
      <c r="L84" s="31"/>
      <c r="M84" s="32"/>
      <c r="N84" s="32"/>
      <c r="O84" s="32"/>
      <c r="P84" s="32"/>
      <c r="Q84" s="32"/>
      <c r="R84" s="32"/>
      <c r="S84" s="32"/>
      <c r="T84" s="33"/>
    </row>
    <row r="85" spans="1:20" s="61" customFormat="1" ht="18" customHeight="1" x14ac:dyDescent="0.3">
      <c r="A85" s="34"/>
      <c r="B85" s="91"/>
      <c r="C85" s="91"/>
      <c r="D85" s="91"/>
      <c r="E85" s="91"/>
      <c r="F85" s="91"/>
      <c r="G85" s="45" t="s">
        <v>7</v>
      </c>
      <c r="H85" s="310" t="str">
        <f>IF(NOT(ISBLANK(CoverSheet!$C$8)),CoverSheet!$C$8,"")</f>
        <v>Alpine Energy Limited</v>
      </c>
      <c r="I85" s="310"/>
      <c r="J85" s="26"/>
      <c r="K85" s="95"/>
      <c r="L85" s="34"/>
      <c r="M85" s="91"/>
      <c r="N85" s="91"/>
      <c r="O85" s="91"/>
      <c r="P85" s="91"/>
      <c r="Q85" s="45" t="s">
        <v>7</v>
      </c>
      <c r="R85" s="322" t="str">
        <f>IF(NOT(ISBLANK(CoverSheet!$C$8)),CoverSheet!$C$8,"")</f>
        <v>Alpine Energy Limited</v>
      </c>
      <c r="S85" s="323"/>
      <c r="T85" s="26"/>
    </row>
    <row r="86" spans="1:20" s="61" customFormat="1" ht="18" customHeight="1" x14ac:dyDescent="0.25">
      <c r="A86" s="34"/>
      <c r="B86" s="91"/>
      <c r="C86" s="91"/>
      <c r="D86" s="91"/>
      <c r="E86" s="91"/>
      <c r="F86" s="91"/>
      <c r="G86" s="45" t="s">
        <v>238</v>
      </c>
      <c r="H86" s="311" t="str">
        <f>IF(ISNUMBER(CoverSheet!$C$12),TEXT(CoverSheet!$C$12,"_([$-1409]d mmmm yyyy;_(@")&amp;" –"&amp;TEXT(DATE(YEAR(CoverSheet!$C$12)+10,MONTH(CoverSheet!$C$12),DAY(CoverSheet!$C$12)-1),"_([$-1409]d mmmm yyyy;_(@"),"")</f>
        <v xml:space="preserve"> 1 April 2015 – 31 March 2025</v>
      </c>
      <c r="I86" s="311"/>
      <c r="J86" s="26"/>
      <c r="K86" s="95"/>
      <c r="L86" s="34"/>
      <c r="M86" s="91"/>
      <c r="N86" s="91"/>
      <c r="O86" s="91"/>
      <c r="P86" s="91"/>
      <c r="Q86" s="45" t="s">
        <v>238</v>
      </c>
      <c r="R86" s="320" t="str">
        <f>IF(ISNUMBER(CoverSheet!$C$12),TEXT(CoverSheet!$C$12,"_([$-1409]d mmmm yyyy;_(@")&amp;" –"&amp;TEXT(DATE(YEAR(CoverSheet!$C$12)+10,MONTH(CoverSheet!$C$12),DAY(CoverSheet!$C$12)-1),"_([$-1409]d mmmm yyyy;_(@"),"")</f>
        <v xml:space="preserve"> 1 April 2015 – 31 March 2025</v>
      </c>
      <c r="S86" s="321"/>
      <c r="T86" s="26"/>
    </row>
    <row r="87" spans="1:20" s="61" customFormat="1" ht="18" customHeight="1" x14ac:dyDescent="0.35">
      <c r="A87" s="88"/>
      <c r="B87" s="91"/>
      <c r="C87" s="91"/>
      <c r="D87" s="91"/>
      <c r="E87" s="91"/>
      <c r="F87" s="91"/>
      <c r="G87" s="45" t="s">
        <v>237</v>
      </c>
      <c r="H87" s="320" t="str">
        <f>IF(ISBLANK($H$4),"",$H$4)</f>
        <v/>
      </c>
      <c r="I87" s="321"/>
      <c r="J87" s="26"/>
      <c r="K87" s="95"/>
      <c r="L87" s="88"/>
      <c r="M87" s="91"/>
      <c r="N87" s="91"/>
      <c r="O87" s="91"/>
      <c r="P87" s="91"/>
      <c r="Q87" s="45" t="s">
        <v>237</v>
      </c>
      <c r="R87" s="320" t="str">
        <f>IF(ISBLANK($H$4),"",$H$4)</f>
        <v/>
      </c>
      <c r="S87" s="321"/>
      <c r="T87" s="26"/>
    </row>
    <row r="88" spans="1:20" s="61" customFormat="1" ht="21" x14ac:dyDescent="0.35">
      <c r="A88" s="92" t="s">
        <v>514</v>
      </c>
      <c r="B88" s="91"/>
      <c r="C88" s="91"/>
      <c r="D88" s="91"/>
      <c r="E88" s="91"/>
      <c r="F88" s="91"/>
      <c r="G88" s="45"/>
      <c r="H88" s="45"/>
      <c r="I88" s="45"/>
      <c r="J88" s="26"/>
      <c r="K88" s="95"/>
      <c r="L88" s="92" t="s">
        <v>514</v>
      </c>
      <c r="M88" s="91"/>
      <c r="N88" s="91"/>
      <c r="O88" s="91"/>
      <c r="P88" s="91"/>
      <c r="Q88" s="91"/>
      <c r="R88" s="91"/>
      <c r="S88" s="45"/>
      <c r="T88" s="26"/>
    </row>
    <row r="89" spans="1:20" s="61" customFormat="1" ht="15" customHeight="1" x14ac:dyDescent="0.2">
      <c r="A89" s="39"/>
      <c r="B89" s="91"/>
      <c r="C89" s="91"/>
      <c r="D89" s="91"/>
      <c r="E89" s="91"/>
      <c r="F89" s="91"/>
      <c r="G89" s="91"/>
      <c r="H89" s="91"/>
      <c r="I89" s="91"/>
      <c r="J89" s="26"/>
      <c r="K89" s="95"/>
      <c r="L89" s="39"/>
      <c r="M89" s="91"/>
      <c r="N89" s="91"/>
      <c r="O89" s="91"/>
      <c r="P89" s="91"/>
      <c r="Q89" s="91"/>
      <c r="R89" s="91"/>
      <c r="S89" s="91"/>
      <c r="T89" s="26"/>
    </row>
    <row r="90" spans="1:20" s="101" customFormat="1" ht="15" customHeight="1" x14ac:dyDescent="0.25">
      <c r="A90" s="98" t="s">
        <v>217</v>
      </c>
      <c r="B90" s="98" t="s">
        <v>85</v>
      </c>
      <c r="C90" s="217" t="s">
        <v>86</v>
      </c>
      <c r="D90" s="98" t="s">
        <v>95</v>
      </c>
      <c r="E90" s="98" t="s">
        <v>216</v>
      </c>
      <c r="F90" s="98" t="s">
        <v>94</v>
      </c>
      <c r="G90" s="98" t="s">
        <v>92</v>
      </c>
      <c r="H90" s="98" t="s">
        <v>93</v>
      </c>
      <c r="I90" s="98" t="s">
        <v>192</v>
      </c>
      <c r="J90" s="99"/>
      <c r="K90" s="100"/>
      <c r="L90" s="98" t="s">
        <v>217</v>
      </c>
      <c r="M90" s="98" t="s">
        <v>85</v>
      </c>
      <c r="N90" s="216" t="s">
        <v>86</v>
      </c>
      <c r="O90" s="98" t="s">
        <v>87</v>
      </c>
      <c r="P90" s="98" t="s">
        <v>88</v>
      </c>
      <c r="Q90" s="98" t="s">
        <v>89</v>
      </c>
      <c r="R90" s="98" t="s">
        <v>90</v>
      </c>
      <c r="S90" s="98" t="s">
        <v>91</v>
      </c>
      <c r="T90" s="99"/>
    </row>
    <row r="91" spans="1:20" s="105" customFormat="1" ht="264" customHeight="1" x14ac:dyDescent="0.25">
      <c r="A91" s="104">
        <v>105</v>
      </c>
      <c r="B91" s="97" t="s">
        <v>184</v>
      </c>
      <c r="C91" s="219" t="s">
        <v>185</v>
      </c>
      <c r="D91" s="297">
        <v>1</v>
      </c>
      <c r="E91" s="208" t="s">
        <v>701</v>
      </c>
      <c r="F91" s="208" t="s">
        <v>702</v>
      </c>
      <c r="G91" s="97" t="s">
        <v>445</v>
      </c>
      <c r="H91" s="97" t="s">
        <v>190</v>
      </c>
      <c r="I91" s="97" t="s">
        <v>191</v>
      </c>
      <c r="J91" s="102"/>
      <c r="K91" s="103"/>
      <c r="L91" s="104">
        <v>105</v>
      </c>
      <c r="M91" s="97" t="s">
        <v>184</v>
      </c>
      <c r="N91" s="215" t="s">
        <v>185</v>
      </c>
      <c r="O91" s="97" t="s">
        <v>186</v>
      </c>
      <c r="P91" s="97" t="s">
        <v>187</v>
      </c>
      <c r="Q91" s="97" t="s">
        <v>188</v>
      </c>
      <c r="R91" s="97" t="s">
        <v>189</v>
      </c>
      <c r="S91" s="97" t="s">
        <v>233</v>
      </c>
      <c r="T91" s="102"/>
    </row>
    <row r="92" spans="1:20" s="105" customFormat="1" ht="392.25" customHeight="1" x14ac:dyDescent="0.25">
      <c r="A92" s="104">
        <v>109</v>
      </c>
      <c r="B92" s="97" t="s">
        <v>392</v>
      </c>
      <c r="C92" s="219" t="s">
        <v>393</v>
      </c>
      <c r="D92" s="297">
        <v>3</v>
      </c>
      <c r="E92" s="208" t="s">
        <v>703</v>
      </c>
      <c r="F92" s="208" t="s">
        <v>704</v>
      </c>
      <c r="G92" s="97" t="s">
        <v>398</v>
      </c>
      <c r="H92" s="97" t="s">
        <v>399</v>
      </c>
      <c r="I92" s="97" t="s">
        <v>400</v>
      </c>
      <c r="J92" s="102"/>
      <c r="K92" s="103"/>
      <c r="L92" s="104">
        <v>109</v>
      </c>
      <c r="M92" s="97" t="s">
        <v>392</v>
      </c>
      <c r="N92" s="215" t="s">
        <v>393</v>
      </c>
      <c r="O92" s="97" t="s">
        <v>394</v>
      </c>
      <c r="P92" s="97" t="s">
        <v>395</v>
      </c>
      <c r="Q92" s="97" t="s">
        <v>396</v>
      </c>
      <c r="R92" s="97" t="s">
        <v>397</v>
      </c>
      <c r="S92" s="97" t="s">
        <v>233</v>
      </c>
      <c r="T92" s="102"/>
    </row>
    <row r="93" spans="1:20" s="105" customFormat="1" ht="408.75" customHeight="1" x14ac:dyDescent="0.25">
      <c r="A93" s="104">
        <v>113</v>
      </c>
      <c r="B93" s="97" t="s">
        <v>401</v>
      </c>
      <c r="C93" s="219" t="s">
        <v>402</v>
      </c>
      <c r="D93" s="297">
        <v>1</v>
      </c>
      <c r="E93" s="208" t="s">
        <v>705</v>
      </c>
      <c r="F93" s="208" t="s">
        <v>706</v>
      </c>
      <c r="G93" s="97" t="s">
        <v>446</v>
      </c>
      <c r="H93" s="97" t="s">
        <v>407</v>
      </c>
      <c r="I93" s="97" t="s">
        <v>408</v>
      </c>
      <c r="J93" s="102"/>
      <c r="K93" s="103"/>
      <c r="L93" s="104">
        <v>113</v>
      </c>
      <c r="M93" s="97" t="s">
        <v>401</v>
      </c>
      <c r="N93" s="215" t="s">
        <v>402</v>
      </c>
      <c r="O93" s="97" t="s">
        <v>403</v>
      </c>
      <c r="P93" s="97" t="s">
        <v>404</v>
      </c>
      <c r="Q93" s="97" t="s">
        <v>405</v>
      </c>
      <c r="R93" s="97" t="s">
        <v>406</v>
      </c>
      <c r="S93" s="97" t="s">
        <v>233</v>
      </c>
      <c r="T93" s="102"/>
    </row>
    <row r="94" spans="1:20" s="105" customFormat="1" ht="309.75" customHeight="1" x14ac:dyDescent="0.25">
      <c r="A94" s="104">
        <v>115</v>
      </c>
      <c r="B94" s="97" t="s">
        <v>401</v>
      </c>
      <c r="C94" s="219" t="s">
        <v>409</v>
      </c>
      <c r="D94" s="297">
        <v>1</v>
      </c>
      <c r="E94" s="208" t="s">
        <v>707</v>
      </c>
      <c r="F94" s="208" t="s">
        <v>708</v>
      </c>
      <c r="G94" s="97" t="s">
        <v>447</v>
      </c>
      <c r="H94" s="97" t="s">
        <v>414</v>
      </c>
      <c r="I94" s="97" t="s">
        <v>415</v>
      </c>
      <c r="J94" s="102"/>
      <c r="K94" s="103"/>
      <c r="L94" s="104">
        <v>115</v>
      </c>
      <c r="M94" s="97" t="s">
        <v>401</v>
      </c>
      <c r="N94" s="215" t="s">
        <v>409</v>
      </c>
      <c r="O94" s="97" t="s">
        <v>410</v>
      </c>
      <c r="P94" s="97" t="s">
        <v>411</v>
      </c>
      <c r="Q94" s="97" t="s">
        <v>412</v>
      </c>
      <c r="R94" s="97" t="s">
        <v>413</v>
      </c>
      <c r="S94" s="97" t="s">
        <v>233</v>
      </c>
      <c r="T94" s="102"/>
    </row>
    <row r="95" spans="1:20" x14ac:dyDescent="0.2">
      <c r="A95" s="40"/>
      <c r="B95" s="24"/>
      <c r="C95" s="220"/>
      <c r="D95" s="24"/>
      <c r="E95" s="24"/>
      <c r="F95" s="24"/>
      <c r="G95" s="24"/>
      <c r="H95" s="24"/>
      <c r="I95" s="24"/>
      <c r="J95" s="25"/>
      <c r="K95" s="59"/>
      <c r="L95" s="40"/>
      <c r="M95" s="24"/>
      <c r="N95" s="218"/>
      <c r="O95" s="24"/>
      <c r="P95" s="24"/>
      <c r="Q95" s="24"/>
      <c r="R95" s="24"/>
      <c r="S95" s="24"/>
      <c r="T95" s="25"/>
    </row>
  </sheetData>
  <sheetProtection formatRows="0" insertRows="0"/>
  <customSheetViews>
    <customSheetView guid="{21F2E024-704F-4E93-AC63-213755ECFFE0}" scale="70" showPageBreaks="1" showGridLines="0" fitToPage="1" printArea="1" view="pageBreakPreview">
      <selection activeCell="E9" sqref="E9"/>
      <pageMargins left="0.70866141732283472" right="0.70866141732283472" top="0.74803149606299213" bottom="0.74803149606299213" header="0.31496062992125984" footer="0.31496062992125984"/>
      <pageSetup paperSize="8" scale="53" fitToHeight="100" orientation="landscape" r:id="rId1"/>
      <headerFooter>
        <oddHeader>&amp;C&amp;"Arial"&amp;10 Commerce Commission Information Disclosure Template</oddHeader>
        <oddFooter>&amp;L&amp;"Arial"&amp;10 &amp;F&amp;C&amp;"Arial"&amp;10 &amp;A&amp;R&amp;"Arial"&amp;10 &amp;P</oddFooter>
      </headerFooter>
    </customSheetView>
  </customSheetViews>
  <mergeCells count="49">
    <mergeCell ref="H85:I85"/>
    <mergeCell ref="H86:I86"/>
    <mergeCell ref="H87:I87"/>
    <mergeCell ref="H63:I63"/>
    <mergeCell ref="H74:I74"/>
    <mergeCell ref="H75:I75"/>
    <mergeCell ref="H73:I73"/>
    <mergeCell ref="A6:F6"/>
    <mergeCell ref="H49:I49"/>
    <mergeCell ref="H50:I50"/>
    <mergeCell ref="H51:I51"/>
    <mergeCell ref="H62:I62"/>
    <mergeCell ref="H14:I14"/>
    <mergeCell ref="H15:I15"/>
    <mergeCell ref="H16:I16"/>
    <mergeCell ref="H26:I26"/>
    <mergeCell ref="H38:I38"/>
    <mergeCell ref="H39:I39"/>
    <mergeCell ref="H40:I40"/>
    <mergeCell ref="H61:I61"/>
    <mergeCell ref="R28:S28"/>
    <mergeCell ref="R2:S2"/>
    <mergeCell ref="R3:S3"/>
    <mergeCell ref="R4:S4"/>
    <mergeCell ref="H2:I2"/>
    <mergeCell ref="H3:I3"/>
    <mergeCell ref="H4:I4"/>
    <mergeCell ref="H27:I27"/>
    <mergeCell ref="H28:I28"/>
    <mergeCell ref="R14:S14"/>
    <mergeCell ref="R15:S15"/>
    <mergeCell ref="R16:S16"/>
    <mergeCell ref="R26:S26"/>
    <mergeCell ref="R27:S27"/>
    <mergeCell ref="R87:S87"/>
    <mergeCell ref="R38:S38"/>
    <mergeCell ref="R39:S39"/>
    <mergeCell ref="R40:S40"/>
    <mergeCell ref="R61:S61"/>
    <mergeCell ref="R62:S62"/>
    <mergeCell ref="R63:S63"/>
    <mergeCell ref="R49:S49"/>
    <mergeCell ref="R50:S50"/>
    <mergeCell ref="R51:S51"/>
    <mergeCell ref="R73:S73"/>
    <mergeCell ref="R74:S74"/>
    <mergeCell ref="R75:S75"/>
    <mergeCell ref="R85:S85"/>
    <mergeCell ref="R86:S86"/>
  </mergeCells>
  <pageMargins left="0.70866141732283472" right="0.70866141732283472" top="0.74803149606299213" bottom="0.74803149606299213" header="0.31496062992125989" footer="0.31496062992125989"/>
  <pageSetup paperSize="9" scale="41" fitToHeight="0" orientation="landscape" cellComments="asDisplayed" r:id="rId2"/>
  <headerFooter>
    <oddHeader>&amp;CCommerce Commission Information Disclosure Template</oddHeader>
    <oddFooter>&amp;L&amp;F&amp;C&amp;P&amp;R&amp;A</oddFooter>
  </headerFooter>
  <rowBreaks count="7" manualBreakCount="7">
    <brk id="11" max="16383" man="1"/>
    <brk id="23" max="16383" man="1"/>
    <brk id="35" max="16383" man="1"/>
    <brk id="46" max="16383" man="1"/>
    <brk id="58" max="16383" man="1"/>
    <brk id="70" max="16383" man="1"/>
    <brk id="82" max="16383" man="1"/>
  </rowBreaks>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10"/>
    <pageSetUpPr fitToPage="1"/>
  </sheetPr>
  <dimension ref="A1:D16"/>
  <sheetViews>
    <sheetView showGridLines="0" view="pageBreakPreview" zoomScaleNormal="100" zoomScaleSheetLayoutView="100" workbookViewId="0"/>
  </sheetViews>
  <sheetFormatPr defaultRowHeight="12.75" x14ac:dyDescent="0.2"/>
  <cols>
    <col min="2" max="2" width="9" customWidth="1"/>
    <col min="3" max="3" width="105.85546875" customWidth="1"/>
    <col min="6" max="7" width="9.140625" customWidth="1"/>
    <col min="8" max="8" width="24.140625" customWidth="1"/>
    <col min="9" max="9" width="36.7109375" customWidth="1"/>
  </cols>
  <sheetData>
    <row r="1" spans="1:4" ht="28.5" customHeight="1" x14ac:dyDescent="0.2">
      <c r="A1" s="253"/>
      <c r="B1" s="254"/>
      <c r="C1" s="255"/>
      <c r="D1" s="256"/>
    </row>
    <row r="2" spans="1:4" ht="15.75" x14ac:dyDescent="0.25">
      <c r="A2" s="257"/>
      <c r="B2" s="258" t="s">
        <v>3</v>
      </c>
      <c r="C2" s="259"/>
      <c r="D2" s="260"/>
    </row>
    <row r="3" spans="1:4" x14ac:dyDescent="0.2">
      <c r="A3" s="257"/>
      <c r="B3" s="261" t="s">
        <v>587</v>
      </c>
      <c r="C3" s="259"/>
      <c r="D3" s="260"/>
    </row>
    <row r="4" spans="1:4" x14ac:dyDescent="0.2">
      <c r="A4" s="257"/>
      <c r="B4" s="262"/>
      <c r="C4" s="263"/>
      <c r="D4" s="260"/>
    </row>
    <row r="5" spans="1:4" s="17" customFormat="1" x14ac:dyDescent="0.2">
      <c r="A5" s="264"/>
      <c r="B5" s="265" t="s">
        <v>1</v>
      </c>
      <c r="C5" s="265" t="s">
        <v>579</v>
      </c>
      <c r="D5" s="266"/>
    </row>
    <row r="6" spans="1:4" s="17" customFormat="1" x14ac:dyDescent="0.2">
      <c r="A6" s="264"/>
      <c r="B6" s="267" t="s">
        <v>417</v>
      </c>
      <c r="C6" s="268" t="s">
        <v>580</v>
      </c>
      <c r="D6" s="266"/>
    </row>
    <row r="7" spans="1:4" s="17" customFormat="1" x14ac:dyDescent="0.2">
      <c r="A7" s="264"/>
      <c r="B7" s="267" t="s">
        <v>428</v>
      </c>
      <c r="C7" s="268" t="s">
        <v>581</v>
      </c>
      <c r="D7" s="266"/>
    </row>
    <row r="8" spans="1:4" s="17" customFormat="1" x14ac:dyDescent="0.2">
      <c r="A8" s="264"/>
      <c r="B8" s="267" t="s">
        <v>429</v>
      </c>
      <c r="C8" s="268" t="s">
        <v>582</v>
      </c>
      <c r="D8" s="266"/>
    </row>
    <row r="9" spans="1:4" s="17" customFormat="1" x14ac:dyDescent="0.2">
      <c r="A9" s="264"/>
      <c r="B9" s="267" t="s">
        <v>430</v>
      </c>
      <c r="C9" s="268" t="s">
        <v>583</v>
      </c>
      <c r="D9" s="266"/>
    </row>
    <row r="10" spans="1:4" s="17" customFormat="1" x14ac:dyDescent="0.2">
      <c r="A10" s="264"/>
      <c r="B10" s="267" t="s">
        <v>589</v>
      </c>
      <c r="C10" s="268" t="s">
        <v>584</v>
      </c>
      <c r="D10" s="266"/>
    </row>
    <row r="11" spans="1:4" x14ac:dyDescent="0.2">
      <c r="A11" s="264"/>
      <c r="B11" s="267" t="s">
        <v>431</v>
      </c>
      <c r="C11" s="268" t="s">
        <v>585</v>
      </c>
      <c r="D11" s="266"/>
    </row>
    <row r="12" spans="1:4" x14ac:dyDescent="0.2">
      <c r="A12" s="264"/>
      <c r="B12" s="267" t="s">
        <v>246</v>
      </c>
      <c r="C12" s="268" t="s">
        <v>586</v>
      </c>
      <c r="D12" s="266"/>
    </row>
    <row r="13" spans="1:4" x14ac:dyDescent="0.2">
      <c r="A13" s="264"/>
      <c r="B13" s="262"/>
      <c r="C13" s="262"/>
      <c r="D13" s="266"/>
    </row>
    <row r="14" spans="1:4" x14ac:dyDescent="0.2">
      <c r="A14" s="264"/>
      <c r="B14" s="262"/>
      <c r="C14" s="262"/>
      <c r="D14" s="266"/>
    </row>
    <row r="15" spans="1:4" x14ac:dyDescent="0.2">
      <c r="A15" s="264"/>
      <c r="B15" s="262"/>
      <c r="C15" s="262"/>
      <c r="D15" s="266"/>
    </row>
    <row r="16" spans="1:4" x14ac:dyDescent="0.2">
      <c r="A16" s="269"/>
      <c r="B16" s="270"/>
      <c r="C16" s="270"/>
      <c r="D16" s="271"/>
    </row>
  </sheetData>
  <sheetProtection sheet="1" objects="1" formatRows="0" insertRows="0"/>
  <customSheetViews>
    <customSheetView guid="{21F2E024-704F-4E93-AC63-213755ECFFE0}" showPageBreaks="1" showGridLines="0" fitToPage="1" printArea="1" view="pageBreakPreview">
      <pageMargins left="0.70866141732283472" right="0.70866141732283472" top="0.74803149606299213" bottom="0.74803149606299213" header="0.31496062992125989" footer="0.31496062992125989"/>
      <pageSetup paperSize="9" scale="75" fitToHeight="1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phoneticPr fontId="2" type="noConversion"/>
  <hyperlinks>
    <hyperlink ref="C6" location="'S11a.Capex Forecast'!$A$4" tooltip="Section title. Click once to follow" display="REPORT ON FORECAST CAPITAL EXPENDITURE"/>
    <hyperlink ref="C7" location="'S11b.Opex Forecast'!$A$4" tooltip="Section title. Click once to follow" display="REPORT ON FORECAST OPERATIONAL EXPENDITURE"/>
    <hyperlink ref="C8" location="'S12a.Asset Condition'!$A$4" tooltip="Section title. Click once to follow" display="REPORT ON ASSET CONDITION"/>
    <hyperlink ref="C9" location="'S12b.Capacity Forecast'!$A$4" tooltip="Section title. Click once to follow" display="REPORT ON FORECAST CAPACITY"/>
    <hyperlink ref="C10" location="'S12c.Demand Forecast'!$A$4" tooltip="Section title. Click once to follow" display="REPORT ON FORECAST NETWORK DEMAND"/>
    <hyperlink ref="C11" location="'S12d.Reliability Forecast'!$A$5" tooltip="Section title. Click once to follow" display="REPORT FORECAST INTERRUPTIONS AND DURATION"/>
    <hyperlink ref="C12" location="'S13.AMMAT'!$A$5" tooltip="Section title. Click once to follow" display="REPORT ON ASSET MANAGEMENT MATURITY"/>
  </hyperlinks>
  <pageMargins left="0.70866141732283472" right="0.70866141732283472" top="0.74803149606299213" bottom="0.74803149606299213" header="0.31496062992125989" footer="0.31496062992125989"/>
  <pageSetup paperSize="9" scale="73" orientation="portrait" cellComments="asDisplayed" r:id="rId2"/>
  <headerFooter>
    <oddHeader>&amp;CCommerce Commission Information Disclosure Template</oddHeader>
    <oddFooter>&amp;L&amp;F&amp;C&amp;P&amp;R&amp;A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10"/>
    <pageSetUpPr fitToPage="1"/>
  </sheetPr>
  <dimension ref="A1:C28"/>
  <sheetViews>
    <sheetView showGridLines="0" view="pageBreakPreview" zoomScaleNormal="100" zoomScaleSheetLayoutView="100" workbookViewId="0"/>
  </sheetViews>
  <sheetFormatPr defaultRowHeight="15" x14ac:dyDescent="0.2"/>
  <cols>
    <col min="1" max="1" width="9.140625" style="2"/>
    <col min="2" max="2" width="110.85546875" style="2" customWidth="1"/>
    <col min="3" max="3" width="9.140625" style="2" customWidth="1"/>
    <col min="4" max="16384" width="9.140625" style="2"/>
  </cols>
  <sheetData>
    <row r="1" spans="1:3" x14ac:dyDescent="0.2">
      <c r="A1" s="238"/>
      <c r="B1" s="298"/>
      <c r="C1" s="299"/>
    </row>
    <row r="2" spans="1:3" ht="15.75" x14ac:dyDescent="0.25">
      <c r="A2" s="239"/>
      <c r="B2" s="240" t="s">
        <v>592</v>
      </c>
      <c r="C2" s="241"/>
    </row>
    <row r="3" spans="1:3" ht="63.75" x14ac:dyDescent="0.2">
      <c r="A3" s="239"/>
      <c r="B3" s="288" t="s">
        <v>593</v>
      </c>
      <c r="C3" s="241"/>
    </row>
    <row r="4" spans="1:3" x14ac:dyDescent="0.2">
      <c r="A4" s="239"/>
      <c r="B4" s="242"/>
      <c r="C4" s="241"/>
    </row>
    <row r="5" spans="1:3" ht="15.75" x14ac:dyDescent="0.2">
      <c r="A5" s="239"/>
      <c r="B5" s="243" t="s">
        <v>554</v>
      </c>
      <c r="C5" s="241"/>
    </row>
    <row r="6" spans="1:3" ht="38.25" x14ac:dyDescent="0.2">
      <c r="A6" s="239"/>
      <c r="B6" s="242" t="s">
        <v>563</v>
      </c>
      <c r="C6" s="241"/>
    </row>
    <row r="7" spans="1:3" ht="63.75" x14ac:dyDescent="0.2">
      <c r="A7" s="239"/>
      <c r="B7" s="242" t="s">
        <v>564</v>
      </c>
      <c r="C7" s="241"/>
    </row>
    <row r="8" spans="1:3" x14ac:dyDescent="0.2">
      <c r="A8" s="239"/>
      <c r="B8" s="244"/>
      <c r="C8" s="241"/>
    </row>
    <row r="9" spans="1:3" ht="15.75" x14ac:dyDescent="0.25">
      <c r="A9" s="239"/>
      <c r="B9" s="245" t="s">
        <v>555</v>
      </c>
      <c r="C9" s="241"/>
    </row>
    <row r="10" spans="1:3" ht="25.5" x14ac:dyDescent="0.2">
      <c r="A10" s="239"/>
      <c r="B10" s="242" t="s">
        <v>594</v>
      </c>
      <c r="C10" s="241"/>
    </row>
    <row r="11" spans="1:3" ht="25.5" x14ac:dyDescent="0.2">
      <c r="A11" s="239"/>
      <c r="B11" s="242" t="s">
        <v>596</v>
      </c>
      <c r="C11" s="241"/>
    </row>
    <row r="12" spans="1:3" x14ac:dyDescent="0.2">
      <c r="A12" s="239"/>
      <c r="B12" s="242"/>
      <c r="C12" s="241"/>
    </row>
    <row r="13" spans="1:3" ht="15.75" x14ac:dyDescent="0.2">
      <c r="A13" s="239"/>
      <c r="B13" s="243" t="s">
        <v>558</v>
      </c>
      <c r="C13" s="241"/>
    </row>
    <row r="14" spans="1:3" ht="38.25" x14ac:dyDescent="0.2">
      <c r="A14" s="239"/>
      <c r="B14" s="242" t="s">
        <v>559</v>
      </c>
      <c r="C14" s="241"/>
    </row>
    <row r="15" spans="1:3" x14ac:dyDescent="0.2">
      <c r="A15" s="239"/>
      <c r="B15" s="242"/>
      <c r="C15" s="241"/>
    </row>
    <row r="16" spans="1:3" ht="15.75" x14ac:dyDescent="0.2">
      <c r="A16" s="239"/>
      <c r="B16" s="243" t="s">
        <v>565</v>
      </c>
      <c r="C16" s="241"/>
    </row>
    <row r="17" spans="1:3" ht="15.75" customHeight="1" x14ac:dyDescent="0.2">
      <c r="A17" s="239"/>
      <c r="B17" s="242" t="s">
        <v>566</v>
      </c>
      <c r="C17" s="241"/>
    </row>
    <row r="18" spans="1:3" x14ac:dyDescent="0.2">
      <c r="A18" s="239"/>
      <c r="B18" s="242"/>
      <c r="C18" s="241"/>
    </row>
    <row r="19" spans="1:3" ht="15.75" x14ac:dyDescent="0.2">
      <c r="A19" s="239"/>
      <c r="B19" s="243" t="s">
        <v>556</v>
      </c>
      <c r="C19" s="241"/>
    </row>
    <row r="20" spans="1:3" ht="25.5" x14ac:dyDescent="0.2">
      <c r="A20" s="239"/>
      <c r="B20" s="242" t="s">
        <v>595</v>
      </c>
      <c r="C20" s="241"/>
    </row>
    <row r="21" spans="1:3" s="3" customFormat="1" ht="51" x14ac:dyDescent="0.2">
      <c r="A21" s="246"/>
      <c r="B21" s="247" t="s">
        <v>599</v>
      </c>
      <c r="C21" s="248"/>
    </row>
    <row r="22" spans="1:3" s="3" customFormat="1" x14ac:dyDescent="0.2">
      <c r="A22" s="246"/>
      <c r="B22" s="247"/>
      <c r="C22" s="248"/>
    </row>
    <row r="23" spans="1:3" s="3" customFormat="1" ht="15.75" x14ac:dyDescent="0.2">
      <c r="A23" s="246"/>
      <c r="B23" s="249" t="s">
        <v>588</v>
      </c>
      <c r="C23" s="248"/>
    </row>
    <row r="24" spans="1:3" s="3" customFormat="1" ht="38.25" x14ac:dyDescent="0.2">
      <c r="A24" s="246"/>
      <c r="B24" s="242" t="s">
        <v>598</v>
      </c>
      <c r="C24" s="248"/>
    </row>
    <row r="25" spans="1:3" x14ac:dyDescent="0.2">
      <c r="A25" s="239"/>
      <c r="B25" s="242"/>
      <c r="C25" s="241"/>
    </row>
    <row r="26" spans="1:3" ht="15.75" x14ac:dyDescent="0.2">
      <c r="A26" s="239"/>
      <c r="B26" s="249" t="s">
        <v>590</v>
      </c>
      <c r="C26" s="241"/>
    </row>
    <row r="27" spans="1:3" ht="38.25" x14ac:dyDescent="0.2">
      <c r="A27" s="239"/>
      <c r="B27" s="242" t="s">
        <v>591</v>
      </c>
      <c r="C27" s="241"/>
    </row>
    <row r="28" spans="1:3" s="3" customFormat="1" x14ac:dyDescent="0.2">
      <c r="A28" s="250"/>
      <c r="B28" s="251"/>
      <c r="C28" s="252"/>
    </row>
  </sheetData>
  <sheetProtection sheet="1" objects="1" formatRows="0" insertRows="0"/>
  <customSheetViews>
    <customSheetView guid="{21F2E024-704F-4E93-AC63-213755ECFFE0}" showPageBreaks="1" showGridLines="0" fitToPage="1" printArea="1" view="pageBreakPreview">
      <pageMargins left="0.70866141732283472" right="0.70866141732283472" top="0.74803149606299213" bottom="0.74803149606299213" header="0.31496062992125989" footer="0.31496062992125989"/>
      <pageSetup paperSize="9" scale="62" fitToHeight="1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mergeCells count="1">
    <mergeCell ref="B1:C1"/>
  </mergeCells>
  <phoneticPr fontId="2" type="noConversion"/>
  <pageMargins left="0.70866141732283472" right="0.70866141732283472" top="0.74803149606299213" bottom="0.74803149606299213" header="0.31496062992125989" footer="0.31496062992125989"/>
  <pageSetup paperSize="9" scale="75" orientation="portrait" cellComments="asDisplayed" r:id="rId2"/>
  <headerFooter>
    <oddHeader>&amp;CCommerce Commission Information Disclosure Template</oddHeader>
    <oddFooter>&amp;L&amp;F&amp;C&amp;P&amp;R&amp;A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92D050"/>
  </sheetPr>
  <dimension ref="A1:T197"/>
  <sheetViews>
    <sheetView showGridLines="0" zoomScaleNormal="100" zoomScaleSheetLayoutView="100" workbookViewId="0">
      <selection activeCell="G3" sqref="G3"/>
    </sheetView>
  </sheetViews>
  <sheetFormatPr defaultRowHeight="12.75" x14ac:dyDescent="0.2"/>
  <cols>
    <col min="1" max="1" width="5" style="4" customWidth="1"/>
    <col min="2" max="2" width="2.140625" style="53" customWidth="1"/>
    <col min="3" max="3" width="6.140625" style="10" customWidth="1"/>
    <col min="4" max="4" width="2.28515625" style="11" customWidth="1"/>
    <col min="5" max="5" width="2.28515625" style="10" customWidth="1"/>
    <col min="6" max="6" width="53.28515625" style="15" customWidth="1"/>
    <col min="7" max="7" width="19" style="15" customWidth="1"/>
    <col min="8" max="8" width="16.140625" style="11" customWidth="1"/>
    <col min="9" max="13" width="16.140625" style="4" customWidth="1"/>
    <col min="14" max="14" width="16.28515625" style="4" customWidth="1"/>
    <col min="15" max="18" width="16.140625" style="4" customWidth="1"/>
    <col min="19" max="19" width="2.140625" style="7" customWidth="1"/>
    <col min="20" max="20" width="7.28515625" bestFit="1" customWidth="1"/>
    <col min="21" max="16384" width="9.140625" style="4"/>
  </cols>
  <sheetData>
    <row r="1" spans="1:20" s="8" customFormat="1" ht="15" customHeight="1" x14ac:dyDescent="0.2">
      <c r="A1" s="230"/>
      <c r="B1" s="32"/>
      <c r="C1" s="32"/>
      <c r="D1" s="32"/>
      <c r="E1" s="32"/>
      <c r="F1" s="32"/>
      <c r="G1" s="32"/>
      <c r="H1" s="32"/>
      <c r="I1" s="32"/>
      <c r="J1" s="32"/>
      <c r="K1" s="32"/>
      <c r="L1" s="32"/>
      <c r="M1" s="32"/>
      <c r="N1" s="32"/>
      <c r="O1" s="32"/>
      <c r="P1" s="32"/>
      <c r="Q1" s="32"/>
      <c r="R1" s="32"/>
      <c r="S1" s="33"/>
      <c r="T1" s="210"/>
    </row>
    <row r="2" spans="1:20" s="8" customFormat="1" ht="18" customHeight="1" x14ac:dyDescent="0.3">
      <c r="A2" s="34"/>
      <c r="B2" s="171"/>
      <c r="C2" s="171"/>
      <c r="D2" s="171"/>
      <c r="E2" s="171"/>
      <c r="F2" s="171"/>
      <c r="G2" s="171"/>
      <c r="H2" s="171"/>
      <c r="I2" s="171"/>
      <c r="J2" s="171"/>
      <c r="K2" s="171"/>
      <c r="L2" s="171"/>
      <c r="M2" s="171"/>
      <c r="N2" s="29"/>
      <c r="O2" s="45" t="s">
        <v>7</v>
      </c>
      <c r="P2" s="300" t="str">
        <f>IF(NOT(ISBLANK(CoverSheet!$C$8)),CoverSheet!$C$8,"")</f>
        <v>Alpine Energy Limited</v>
      </c>
      <c r="Q2" s="300"/>
      <c r="R2" s="300"/>
      <c r="S2" s="26"/>
      <c r="T2" s="210"/>
    </row>
    <row r="3" spans="1:20" s="8" customFormat="1" ht="18" customHeight="1" x14ac:dyDescent="0.3">
      <c r="A3" s="34"/>
      <c r="B3" s="171"/>
      <c r="C3" s="171"/>
      <c r="D3" s="171"/>
      <c r="E3" s="171"/>
      <c r="F3" s="171"/>
      <c r="G3" s="171"/>
      <c r="H3" s="171"/>
      <c r="I3" s="171"/>
      <c r="J3" s="171"/>
      <c r="K3" s="171"/>
      <c r="L3" s="171"/>
      <c r="M3" s="171"/>
      <c r="N3" s="29"/>
      <c r="O3" s="45" t="s">
        <v>238</v>
      </c>
      <c r="P3" s="301" t="str">
        <f>IF(ISNUMBER(CoverSheet!$C$12),TEXT(CoverSheet!$C$12,"_([$-1409]d mmmm yyyy;_(@")&amp;" –"&amp;TEXT(DATE(YEAR(CoverSheet!$C$12)+10,MONTH(CoverSheet!$C$12),DAY(CoverSheet!$C$12)-1),"_([$-1409]d mmmm yyyy;_(@"),"")</f>
        <v xml:space="preserve"> 1 April 2015 – 31 March 2025</v>
      </c>
      <c r="Q3" s="302"/>
      <c r="R3" s="303"/>
      <c r="S3" s="26"/>
      <c r="T3" s="210"/>
    </row>
    <row r="4" spans="1:20" s="8" customFormat="1" ht="21" x14ac:dyDescent="0.35">
      <c r="A4" s="172" t="s">
        <v>418</v>
      </c>
      <c r="B4" s="89"/>
      <c r="C4" s="171"/>
      <c r="D4" s="171"/>
      <c r="E4" s="171"/>
      <c r="F4" s="171"/>
      <c r="G4" s="171"/>
      <c r="H4" s="171"/>
      <c r="I4" s="171"/>
      <c r="J4" s="171"/>
      <c r="K4" s="171"/>
      <c r="L4" s="171"/>
      <c r="M4" s="171"/>
      <c r="N4" s="171"/>
      <c r="O4" s="58"/>
      <c r="P4" s="171"/>
      <c r="Q4" s="171"/>
      <c r="R4" s="171"/>
      <c r="S4" s="26"/>
      <c r="T4" s="210"/>
    </row>
    <row r="5" spans="1:20" s="136" customFormat="1" ht="61.5" customHeight="1" x14ac:dyDescent="0.2">
      <c r="A5" s="307" t="s">
        <v>523</v>
      </c>
      <c r="B5" s="308"/>
      <c r="C5" s="308"/>
      <c r="D5" s="308"/>
      <c r="E5" s="308"/>
      <c r="F5" s="308"/>
      <c r="G5" s="308"/>
      <c r="H5" s="308"/>
      <c r="I5" s="308"/>
      <c r="J5" s="308"/>
      <c r="K5" s="308"/>
      <c r="L5" s="308"/>
      <c r="M5" s="308"/>
      <c r="N5" s="308"/>
      <c r="O5" s="308"/>
      <c r="P5" s="308"/>
      <c r="Q5" s="308"/>
      <c r="R5" s="308"/>
      <c r="S5" s="130"/>
      <c r="T5" s="211"/>
    </row>
    <row r="6" spans="1:20" s="7" customFormat="1" ht="15" customHeight="1" x14ac:dyDescent="0.2">
      <c r="A6" s="39" t="s">
        <v>535</v>
      </c>
      <c r="B6" s="58"/>
      <c r="C6" s="58"/>
      <c r="D6" s="171"/>
      <c r="E6" s="171"/>
      <c r="F6" s="171"/>
      <c r="G6" s="171"/>
      <c r="H6" s="171"/>
      <c r="I6" s="171"/>
      <c r="J6" s="171"/>
      <c r="K6" s="171"/>
      <c r="L6" s="171"/>
      <c r="M6" s="171"/>
      <c r="N6" s="171"/>
      <c r="O6" s="171"/>
      <c r="P6" s="171"/>
      <c r="Q6" s="171"/>
      <c r="R6" s="171"/>
      <c r="S6" s="26"/>
      <c r="T6" s="212"/>
    </row>
    <row r="7" spans="1:20" s="7" customFormat="1" ht="32.25" customHeight="1" x14ac:dyDescent="0.2">
      <c r="A7" s="62">
        <v>7</v>
      </c>
      <c r="B7" s="47"/>
      <c r="C7" s="125"/>
      <c r="D7" s="125"/>
      <c r="E7" s="125"/>
      <c r="F7" s="125"/>
      <c r="G7" s="125"/>
      <c r="H7" s="145" t="s">
        <v>239</v>
      </c>
      <c r="I7" s="145" t="s">
        <v>454</v>
      </c>
      <c r="J7" s="145" t="s">
        <v>455</v>
      </c>
      <c r="K7" s="145" t="s">
        <v>456</v>
      </c>
      <c r="L7" s="145" t="s">
        <v>457</v>
      </c>
      <c r="M7" s="145" t="s">
        <v>458</v>
      </c>
      <c r="N7" s="175" t="s">
        <v>460</v>
      </c>
      <c r="O7" s="145" t="s">
        <v>461</v>
      </c>
      <c r="P7" s="145" t="s">
        <v>462</v>
      </c>
      <c r="Q7" s="145" t="s">
        <v>463</v>
      </c>
      <c r="R7" s="145" t="s">
        <v>464</v>
      </c>
      <c r="S7" s="21"/>
      <c r="T7" s="212"/>
    </row>
    <row r="8" spans="1:20" ht="18.75" customHeight="1" x14ac:dyDescent="0.2">
      <c r="A8" s="62">
        <v>8</v>
      </c>
      <c r="B8" s="47"/>
      <c r="C8" s="143"/>
      <c r="D8" s="125"/>
      <c r="E8" s="125"/>
      <c r="F8" s="125"/>
      <c r="G8" s="221" t="str">
        <f>IF(ISNUMBER(CoverSheet!$C$12),"for year ended","")</f>
        <v>for year ended</v>
      </c>
      <c r="H8" s="146">
        <f>IF(ISNUMBER(CoverSheet!$C$12),DATE(YEAR(CoverSheet!$C$12),MONTH(CoverSheet!$C$12),DAY(CoverSheet!$C$12))-1,"")</f>
        <v>42094</v>
      </c>
      <c r="I8" s="146">
        <f>IF(ISNUMBER(CoverSheet!$C$12),DATE(YEAR(CoverSheet!$C$12)+1,MONTH(CoverSheet!$C$12),DAY(CoverSheet!$C$12))-1,"")</f>
        <v>42460</v>
      </c>
      <c r="J8" s="146">
        <f>IF(ISNUMBER(CoverSheet!$C$12),DATE(YEAR(CoverSheet!$C$12)+2,MONTH(CoverSheet!$C$12),DAY(CoverSheet!$C$12))-1,"")</f>
        <v>42825</v>
      </c>
      <c r="K8" s="146">
        <f>IF(ISNUMBER(CoverSheet!$C$12),DATE(YEAR(CoverSheet!$C$12)+3,MONTH(CoverSheet!$C$12),DAY(CoverSheet!$C$12))-1,"")</f>
        <v>43190</v>
      </c>
      <c r="L8" s="146">
        <f>IF(ISNUMBER(CoverSheet!$C$12),DATE(YEAR(CoverSheet!$C$12)+4,MONTH(CoverSheet!$C$12),DAY(CoverSheet!$C$12))-1,"")</f>
        <v>43555</v>
      </c>
      <c r="M8" s="146">
        <f>IF(ISNUMBER(CoverSheet!$C$12),DATE(YEAR(CoverSheet!$C$12)+5,MONTH(CoverSheet!$C$12),DAY(CoverSheet!$C$12))-1,"")</f>
        <v>43921</v>
      </c>
      <c r="N8" s="146">
        <f>IF(ISNUMBER(CoverSheet!$C$12),DATE(YEAR(CoverSheet!$C$12)+6,MONTH(CoverSheet!$C$12),DAY(CoverSheet!$C$12))-1,"")</f>
        <v>44286</v>
      </c>
      <c r="O8" s="146">
        <f>IF(ISNUMBER(CoverSheet!$C$12),DATE(YEAR(CoverSheet!$C$12)+7,MONTH(CoverSheet!$C$12),DAY(CoverSheet!$C$12))-1,"")</f>
        <v>44651</v>
      </c>
      <c r="P8" s="146">
        <f>IF(ISNUMBER(CoverSheet!$C$12),DATE(YEAR(CoverSheet!$C$12)+8,MONTH(CoverSheet!$C$12),DAY(CoverSheet!$C$12))-1,"")</f>
        <v>45016</v>
      </c>
      <c r="Q8" s="146">
        <f>IF(ISNUMBER(CoverSheet!$C$12),DATE(YEAR(CoverSheet!$C$12)+9,MONTH(CoverSheet!$C$12),DAY(CoverSheet!$C$12))-1,"")</f>
        <v>45382</v>
      </c>
      <c r="R8" s="146">
        <f>IF(ISNUMBER(CoverSheet!$C$12),DATE(YEAR(CoverSheet!$C$12)+10,MONTH(CoverSheet!$C$12),DAY(CoverSheet!$C$12))-1,"")</f>
        <v>45747</v>
      </c>
      <c r="S8" s="21"/>
      <c r="T8" s="212"/>
    </row>
    <row r="9" spans="1:20" s="65" customFormat="1" ht="26.25" customHeight="1" x14ac:dyDescent="0.3">
      <c r="A9" s="62">
        <v>9</v>
      </c>
      <c r="B9" s="47"/>
      <c r="C9" s="110" t="s">
        <v>524</v>
      </c>
      <c r="D9" s="125"/>
      <c r="E9" s="125"/>
      <c r="F9" s="125"/>
      <c r="G9" s="221"/>
      <c r="H9" s="147" t="s">
        <v>506</v>
      </c>
      <c r="I9" s="146"/>
      <c r="J9" s="146"/>
      <c r="K9" s="146"/>
      <c r="L9" s="146"/>
      <c r="M9" s="146"/>
      <c r="N9" s="146"/>
      <c r="O9" s="146"/>
      <c r="P9" s="146"/>
      <c r="Q9" s="146"/>
      <c r="R9" s="148"/>
      <c r="S9" s="21"/>
      <c r="T9" s="212"/>
    </row>
    <row r="10" spans="1:20" ht="15" customHeight="1" x14ac:dyDescent="0.2">
      <c r="A10" s="62">
        <v>10</v>
      </c>
      <c r="B10" s="47"/>
      <c r="C10" s="174"/>
      <c r="D10" s="174"/>
      <c r="E10" s="121"/>
      <c r="F10" s="174" t="s">
        <v>467</v>
      </c>
      <c r="G10" s="121"/>
      <c r="H10" s="225">
        <f>'[1]S11a.Capex Forecast'!H10</f>
        <v>2890</v>
      </c>
      <c r="I10" s="225">
        <f>'[1]S11a.Capex Forecast'!I10</f>
        <v>2983.5</v>
      </c>
      <c r="J10" s="225">
        <f>'[1]S11a.Capex Forecast'!J10</f>
        <v>3049.139924999999</v>
      </c>
      <c r="K10" s="225">
        <f>'[1]S11a.Capex Forecast'!K10</f>
        <v>3077.5031999999992</v>
      </c>
      <c r="L10" s="225">
        <f>'[1]S11a.Capex Forecast'!L10</f>
        <v>3166.1140679999999</v>
      </c>
      <c r="M10" s="225">
        <f>'[1]S11a.Capex Forecast'!M10</f>
        <v>3174.2323092000001</v>
      </c>
      <c r="N10" s="225">
        <f>'[1]S11a.Capex Forecast'!N10</f>
        <v>2787.2519876784004</v>
      </c>
      <c r="O10" s="225">
        <f>'[1]S11a.Capex Forecast'!O10</f>
        <v>2785.5627440495036</v>
      </c>
      <c r="P10" s="225">
        <f>'[1]S11a.Capex Forecast'!P10</f>
        <v>2811.9825144054371</v>
      </c>
      <c r="Q10" s="225">
        <f>'[1]S11a.Capex Forecast'!Q10</f>
        <v>2868.2221646935459</v>
      </c>
      <c r="R10" s="225">
        <f>'[1]S11a.Capex Forecast'!R10</f>
        <v>2864.6368869876792</v>
      </c>
      <c r="S10" s="21"/>
      <c r="T10" s="212"/>
    </row>
    <row r="11" spans="1:20" s="6" customFormat="1" ht="15" customHeight="1" x14ac:dyDescent="0.2">
      <c r="A11" s="62">
        <v>11</v>
      </c>
      <c r="B11" s="47"/>
      <c r="C11" s="174"/>
      <c r="D11" s="174"/>
      <c r="E11" s="128"/>
      <c r="F11" s="174" t="s">
        <v>79</v>
      </c>
      <c r="G11" s="128"/>
      <c r="H11" s="225">
        <f>'[1]S11a.Capex Forecast'!H11</f>
        <v>1390</v>
      </c>
      <c r="I11" s="225">
        <f>'[1]S11a.Capex Forecast'!I11</f>
        <v>3717.9</v>
      </c>
      <c r="J11" s="225">
        <f>'[1]S11a.Capex Forecast'!J11</f>
        <v>3992.5490299999988</v>
      </c>
      <c r="K11" s="225">
        <f>'[1]S11a.Capex Forecast'!K11</f>
        <v>4435.84944</v>
      </c>
      <c r="L11" s="225">
        <f>'[1]S11a.Capex Forecast'!L11</f>
        <v>790.17547679999996</v>
      </c>
      <c r="M11" s="225">
        <f>'[1]S11a.Capex Forecast'!M11</f>
        <v>684.53009798400001</v>
      </c>
      <c r="N11" s="225">
        <f>'[1]S11a.Capex Forecast'!N11</f>
        <v>709.48232413632002</v>
      </c>
      <c r="O11" s="225">
        <f>'[1]S11a.Capex Forecast'!O11</f>
        <v>712.18511394255347</v>
      </c>
      <c r="P11" s="225">
        <f>'[1]S11a.Capex Forecast'!P11</f>
        <v>609.26287812117812</v>
      </c>
      <c r="Q11" s="225">
        <f>'[1]S11a.Capex Forecast'!Q11</f>
        <v>573.6444329387092</v>
      </c>
      <c r="R11" s="225">
        <f>'[1]S11a.Capex Forecast'!R11</f>
        <v>548.5474889976407</v>
      </c>
      <c r="S11" s="21"/>
      <c r="T11" s="212"/>
    </row>
    <row r="12" spans="1:20" ht="15" customHeight="1" x14ac:dyDescent="0.2">
      <c r="A12" s="62">
        <v>12</v>
      </c>
      <c r="B12" s="47"/>
      <c r="C12" s="174"/>
      <c r="D12" s="174"/>
      <c r="E12" s="128"/>
      <c r="F12" s="174" t="s">
        <v>80</v>
      </c>
      <c r="G12" s="128"/>
      <c r="H12" s="225">
        <f>'[1]S11a.Capex Forecast'!H12</f>
        <v>3920</v>
      </c>
      <c r="I12" s="225">
        <f>'[1]S11a.Capex Forecast'!I12</f>
        <v>5139.78</v>
      </c>
      <c r="J12" s="225">
        <f>'[1]S11a.Capex Forecast'!J12</f>
        <v>6466.2615229999983</v>
      </c>
      <c r="K12" s="225">
        <f>'[1]S11a.Capex Forecast'!K12</f>
        <v>5511.9143519999998</v>
      </c>
      <c r="L12" s="225">
        <f>'[1]S11a.Capex Forecast'!L12</f>
        <v>4492.0934639999996</v>
      </c>
      <c r="M12" s="225">
        <f>'[1]S11a.Capex Forecast'!M12</f>
        <v>4021.0622852544002</v>
      </c>
      <c r="N12" s="225">
        <f>'[1]S11a.Capex Forecast'!N12</f>
        <v>4101.4835309594882</v>
      </c>
      <c r="O12" s="225">
        <f>'[1]S11a.Capex Forecast'!O12</f>
        <v>4413.2503351085334</v>
      </c>
      <c r="P12" s="225">
        <f>'[1]S11a.Capex Forecast'!P12</f>
        <v>4253.1235530382237</v>
      </c>
      <c r="Q12" s="225">
        <f>'[1]S11a.Capex Forecast'!Q12</f>
        <v>4194.774915864311</v>
      </c>
      <c r="R12" s="225">
        <f>'[1]S11a.Capex Forecast'!R12</f>
        <v>4034.871530182646</v>
      </c>
      <c r="S12" s="21"/>
      <c r="T12" s="212"/>
    </row>
    <row r="13" spans="1:20" ht="15" customHeight="1" x14ac:dyDescent="0.2">
      <c r="A13" s="62">
        <v>13</v>
      </c>
      <c r="B13" s="47"/>
      <c r="C13" s="174"/>
      <c r="D13" s="174"/>
      <c r="E13" s="128"/>
      <c r="F13" s="174" t="s">
        <v>81</v>
      </c>
      <c r="G13" s="128"/>
      <c r="H13" s="225">
        <f>'[1]S11a.Capex Forecast'!H13</f>
        <v>0</v>
      </c>
      <c r="I13" s="225">
        <f>'[1]S11a.Capex Forecast'!I13</f>
        <v>107.10000000000001</v>
      </c>
      <c r="J13" s="225">
        <f>'[1]S11a.Capex Forecast'!J13</f>
        <v>0</v>
      </c>
      <c r="K13" s="225">
        <f>'[1]S11a.Capex Forecast'!K13</f>
        <v>0</v>
      </c>
      <c r="L13" s="225">
        <f>'[1]S11a.Capex Forecast'!L13</f>
        <v>0</v>
      </c>
      <c r="M13" s="225">
        <f>'[1]S11a.Capex Forecast'!M13</f>
        <v>0</v>
      </c>
      <c r="N13" s="225">
        <f>'[1]S11a.Capex Forecast'!N13</f>
        <v>0</v>
      </c>
      <c r="O13" s="225">
        <f>'[1]S11a.Capex Forecast'!O13</f>
        <v>0</v>
      </c>
      <c r="P13" s="225">
        <f>'[1]S11a.Capex Forecast'!P13</f>
        <v>0</v>
      </c>
      <c r="Q13" s="225">
        <f>'[1]S11a.Capex Forecast'!Q13</f>
        <v>0</v>
      </c>
      <c r="R13" s="225">
        <f>'[1]S11a.Capex Forecast'!R13</f>
        <v>0</v>
      </c>
      <c r="S13" s="21"/>
      <c r="T13" s="212"/>
    </row>
    <row r="14" spans="1:20" s="12" customFormat="1" ht="15" customHeight="1" x14ac:dyDescent="0.2">
      <c r="A14" s="62">
        <v>14</v>
      </c>
      <c r="B14" s="47"/>
      <c r="C14" s="174"/>
      <c r="D14" s="174"/>
      <c r="E14" s="128"/>
      <c r="F14" s="174" t="s">
        <v>254</v>
      </c>
      <c r="G14" s="128"/>
      <c r="H14" s="121"/>
      <c r="I14" s="121"/>
      <c r="J14" s="125"/>
      <c r="K14" s="125"/>
      <c r="L14" s="125"/>
      <c r="M14" s="121"/>
      <c r="N14" s="125"/>
      <c r="O14" s="121"/>
      <c r="P14" s="121"/>
      <c r="Q14" s="125"/>
      <c r="R14" s="125"/>
      <c r="S14" s="21"/>
      <c r="T14" s="212"/>
    </row>
    <row r="15" spans="1:20" ht="15" customHeight="1" x14ac:dyDescent="0.2">
      <c r="A15" s="62">
        <v>15</v>
      </c>
      <c r="B15" s="47"/>
      <c r="C15" s="174"/>
      <c r="D15" s="174"/>
      <c r="E15" s="128"/>
      <c r="F15" s="190" t="s">
        <v>56</v>
      </c>
      <c r="G15" s="128"/>
      <c r="H15" s="226">
        <f>'[1]S11a.Capex Forecast'!H15</f>
        <v>830</v>
      </c>
      <c r="I15" s="226">
        <f>'[1]S11a.Capex Forecast'!I15</f>
        <v>877.2</v>
      </c>
      <c r="J15" s="226">
        <f>'[1]S11a.Capex Forecast'!J15</f>
        <v>823.52838999999983</v>
      </c>
      <c r="K15" s="226">
        <f>'[1]S11a.Capex Forecast'!K15</f>
        <v>573.05232000000001</v>
      </c>
      <c r="L15" s="226">
        <f>'[1]S11a.Capex Forecast'!L15</f>
        <v>638.63497440000003</v>
      </c>
      <c r="M15" s="226">
        <f>'[1]S11a.Capex Forecast'!M15</f>
        <v>518.91797750399996</v>
      </c>
      <c r="N15" s="226">
        <f>'[1]S11a.Capex Forecast'!N15</f>
        <v>529.29633705408003</v>
      </c>
      <c r="O15" s="226">
        <f>'[1]S11a.Capex Forecast'!O15</f>
        <v>539.88226379516152</v>
      </c>
      <c r="P15" s="226">
        <f>'[1]S11a.Capex Forecast'!P15</f>
        <v>509.67183073598551</v>
      </c>
      <c r="Q15" s="226">
        <f>'[1]S11a.Capex Forecast'!Q15</f>
        <v>561.69350725248614</v>
      </c>
      <c r="R15" s="192">
        <f>'[1]S11a.Capex Forecast'!R15</f>
        <v>499.7877121978504</v>
      </c>
      <c r="S15" s="21"/>
      <c r="T15" s="212"/>
    </row>
    <row r="16" spans="1:20" s="10" customFormat="1" ht="15" customHeight="1" x14ac:dyDescent="0.2">
      <c r="A16" s="62">
        <v>16</v>
      </c>
      <c r="B16" s="47"/>
      <c r="C16" s="174"/>
      <c r="D16" s="174"/>
      <c r="E16" s="128"/>
      <c r="F16" s="190" t="s">
        <v>82</v>
      </c>
      <c r="G16" s="128"/>
      <c r="H16" s="226">
        <f>'[1]S11a.Capex Forecast'!H16</f>
        <v>0</v>
      </c>
      <c r="I16" s="226">
        <f>'[1]S11a.Capex Forecast'!I16</f>
        <v>0</v>
      </c>
      <c r="J16" s="226">
        <f>'[1]S11a.Capex Forecast'!J16</f>
        <v>0</v>
      </c>
      <c r="K16" s="226">
        <f>'[1]S11a.Capex Forecast'!K16</f>
        <v>0</v>
      </c>
      <c r="L16" s="226">
        <f>'[1]S11a.Capex Forecast'!L16</f>
        <v>0</v>
      </c>
      <c r="M16" s="226">
        <f>'[1]S11a.Capex Forecast'!M16</f>
        <v>0</v>
      </c>
      <c r="N16" s="226">
        <f>'[1]S11a.Capex Forecast'!N16</f>
        <v>0</v>
      </c>
      <c r="O16" s="226">
        <f>'[1]S11a.Capex Forecast'!O16</f>
        <v>0</v>
      </c>
      <c r="P16" s="226">
        <f>'[1]S11a.Capex Forecast'!P16</f>
        <v>0</v>
      </c>
      <c r="Q16" s="226">
        <f>'[1]S11a.Capex Forecast'!Q16</f>
        <v>0</v>
      </c>
      <c r="R16" s="192">
        <f>'[1]S11a.Capex Forecast'!R16</f>
        <v>0</v>
      </c>
      <c r="S16" s="21"/>
      <c r="T16" s="212"/>
    </row>
    <row r="17" spans="1:20" ht="15" customHeight="1" thickBot="1" x14ac:dyDescent="0.25">
      <c r="A17" s="62">
        <v>17</v>
      </c>
      <c r="B17" s="47"/>
      <c r="C17" s="174"/>
      <c r="D17" s="174"/>
      <c r="E17" s="128"/>
      <c r="F17" s="190" t="s">
        <v>301</v>
      </c>
      <c r="G17" s="128"/>
      <c r="H17" s="226">
        <f>'[1]S11a.Capex Forecast'!H17</f>
        <v>910</v>
      </c>
      <c r="I17" s="226">
        <f>'[1]S11a.Capex Forecast'!I17</f>
        <v>1114.8600000000001</v>
      </c>
      <c r="J17" s="226">
        <f>'[1]S11a.Capex Forecast'!J17</f>
        <v>469.0984499999999</v>
      </c>
      <c r="K17" s="226">
        <f>'[1]S11a.Capex Forecast'!K17</f>
        <v>477.54359999999997</v>
      </c>
      <c r="L17" s="226">
        <f>'[1]S11a.Capex Forecast'!L17</f>
        <v>378.85125599999998</v>
      </c>
      <c r="M17" s="226">
        <f>'[1]S11a.Capex Forecast'!M17</f>
        <v>386.42828112000001</v>
      </c>
      <c r="N17" s="226">
        <f>'[1]S11a.Capex Forecast'!N17</f>
        <v>394.15684674240003</v>
      </c>
      <c r="O17" s="226">
        <f>'[1]S11a.Capex Forecast'!O17</f>
        <v>402.03998367724796</v>
      </c>
      <c r="P17" s="226">
        <f>'[1]S11a.Capex Forecast'!P17</f>
        <v>410.08078335079296</v>
      </c>
      <c r="Q17" s="226">
        <f>'[1]S11a.Capex Forecast'!Q17</f>
        <v>418.28239901780881</v>
      </c>
      <c r="R17" s="192">
        <f>'[1]S11a.Capex Forecast'!R17</f>
        <v>426.648046998165</v>
      </c>
      <c r="S17" s="21"/>
      <c r="T17" s="212"/>
    </row>
    <row r="18" spans="1:20" s="10" customFormat="1" ht="15" customHeight="1" thickBot="1" x14ac:dyDescent="0.25">
      <c r="A18" s="62">
        <v>18</v>
      </c>
      <c r="B18" s="47"/>
      <c r="C18" s="174"/>
      <c r="D18" s="174"/>
      <c r="E18" s="64"/>
      <c r="F18" s="64" t="s">
        <v>253</v>
      </c>
      <c r="G18" s="128"/>
      <c r="H18" s="193">
        <f t="shared" ref="H18:R18" si="0">SUM(H15:H17)</f>
        <v>1740</v>
      </c>
      <c r="I18" s="193">
        <f t="shared" si="0"/>
        <v>1992.0600000000002</v>
      </c>
      <c r="J18" s="193">
        <f t="shared" si="0"/>
        <v>1292.6268399999997</v>
      </c>
      <c r="K18" s="193">
        <f t="shared" si="0"/>
        <v>1050.59592</v>
      </c>
      <c r="L18" s="193">
        <f t="shared" si="0"/>
        <v>1017.4862304000001</v>
      </c>
      <c r="M18" s="193">
        <f t="shared" si="0"/>
        <v>905.34625862400003</v>
      </c>
      <c r="N18" s="194">
        <f t="shared" si="0"/>
        <v>923.45318379648006</v>
      </c>
      <c r="O18" s="193">
        <f t="shared" si="0"/>
        <v>941.92224747240948</v>
      </c>
      <c r="P18" s="193">
        <f t="shared" si="0"/>
        <v>919.75261408677852</v>
      </c>
      <c r="Q18" s="193">
        <f t="shared" si="0"/>
        <v>979.9759062702949</v>
      </c>
      <c r="R18" s="193">
        <f t="shared" si="0"/>
        <v>926.4357591960154</v>
      </c>
      <c r="S18" s="21"/>
      <c r="T18" s="212"/>
    </row>
    <row r="19" spans="1:20" s="87" customFormat="1" ht="15" customHeight="1" thickBot="1" x14ac:dyDescent="0.25">
      <c r="A19" s="62">
        <v>19</v>
      </c>
      <c r="B19" s="47"/>
      <c r="C19" s="174"/>
      <c r="D19" s="174"/>
      <c r="E19" s="64" t="s">
        <v>532</v>
      </c>
      <c r="F19" s="64"/>
      <c r="G19" s="128"/>
      <c r="H19" s="193">
        <f t="shared" ref="H19:R19" si="1">H10+H11+H12+H13+H18</f>
        <v>9940</v>
      </c>
      <c r="I19" s="193">
        <f t="shared" si="1"/>
        <v>13940.34</v>
      </c>
      <c r="J19" s="193">
        <f t="shared" si="1"/>
        <v>14800.577317999994</v>
      </c>
      <c r="K19" s="193">
        <f t="shared" si="1"/>
        <v>14075.862911999999</v>
      </c>
      <c r="L19" s="193">
        <f t="shared" si="1"/>
        <v>9465.8692391999994</v>
      </c>
      <c r="M19" s="193">
        <f t="shared" si="1"/>
        <v>8785.1709510624005</v>
      </c>
      <c r="N19" s="194">
        <f t="shared" si="1"/>
        <v>8521.6710265706897</v>
      </c>
      <c r="O19" s="193">
        <f t="shared" si="1"/>
        <v>8852.9204405729997</v>
      </c>
      <c r="P19" s="193">
        <f t="shared" si="1"/>
        <v>8594.1215596516176</v>
      </c>
      <c r="Q19" s="193">
        <f t="shared" si="1"/>
        <v>8616.6174197668606</v>
      </c>
      <c r="R19" s="193">
        <f t="shared" si="1"/>
        <v>8374.4916653639812</v>
      </c>
      <c r="S19" s="21"/>
      <c r="T19" s="212"/>
    </row>
    <row r="20" spans="1:20" s="11" customFormat="1" ht="15" customHeight="1" thickBot="1" x14ac:dyDescent="0.25">
      <c r="A20" s="62">
        <v>20</v>
      </c>
      <c r="B20" s="47"/>
      <c r="C20" s="174"/>
      <c r="D20" s="174"/>
      <c r="E20" s="120"/>
      <c r="F20" s="229" t="s">
        <v>578</v>
      </c>
      <c r="G20" s="128"/>
      <c r="H20" s="192">
        <f>'[1]S11a.Capex Forecast'!H20</f>
        <v>941.61200000000008</v>
      </c>
      <c r="I20" s="192">
        <f>'[1]S11a.Capex Forecast'!I20</f>
        <v>6004.74</v>
      </c>
      <c r="J20" s="192">
        <f>'[1]S11a.Capex Forecast'!J20</f>
        <v>4122.8541549999991</v>
      </c>
      <c r="K20" s="192">
        <f>'[1]S11a.Capex Forecast'!K20</f>
        <v>3586.8830399999997</v>
      </c>
      <c r="L20" s="192">
        <f>'[1]S11a.Capex Forecast'!L20</f>
        <v>3902.1679368</v>
      </c>
      <c r="M20" s="192">
        <f>'[1]S11a.Capex Forecast'!M20</f>
        <v>496.83636144000002</v>
      </c>
      <c r="N20" s="192">
        <f>'[1]S11a.Capex Forecast'!N20</f>
        <v>399.78765883872001</v>
      </c>
      <c r="O20" s="192">
        <f>'[1]S11a.Capex Forecast'!O20</f>
        <v>488.19140875094394</v>
      </c>
      <c r="P20" s="192">
        <f>'[1]S11a.Capex Forecast'!P20</f>
        <v>445.2305647808609</v>
      </c>
      <c r="Q20" s="192">
        <f>'[1]S11a.Capex Forecast'!Q20</f>
        <v>454.1351760764781</v>
      </c>
      <c r="R20" s="192">
        <f>'[1]S11a.Capex Forecast'!R20</f>
        <v>463.2178795980077</v>
      </c>
      <c r="S20" s="21"/>
      <c r="T20" s="212"/>
    </row>
    <row r="21" spans="1:20" ht="15" customHeight="1" thickBot="1" x14ac:dyDescent="0.25">
      <c r="A21" s="62">
        <v>21</v>
      </c>
      <c r="B21" s="47"/>
      <c r="C21" s="174"/>
      <c r="D21" s="174"/>
      <c r="E21" s="120" t="s">
        <v>515</v>
      </c>
      <c r="F21" s="174"/>
      <c r="G21" s="125"/>
      <c r="H21" s="193">
        <f>H19+H20</f>
        <v>10881.612000000001</v>
      </c>
      <c r="I21" s="193">
        <f t="shared" ref="I21:R21" si="2">I19+I20</f>
        <v>19945.080000000002</v>
      </c>
      <c r="J21" s="193">
        <f t="shared" si="2"/>
        <v>18923.431472999993</v>
      </c>
      <c r="K21" s="193">
        <f t="shared" si="2"/>
        <v>17662.745951999997</v>
      </c>
      <c r="L21" s="193">
        <f t="shared" si="2"/>
        <v>13368.037176</v>
      </c>
      <c r="M21" s="193">
        <f t="shared" si="2"/>
        <v>9282.007312502401</v>
      </c>
      <c r="N21" s="194">
        <f>N19+N20</f>
        <v>8921.4586854094105</v>
      </c>
      <c r="O21" s="193">
        <f>O19+O20</f>
        <v>9341.1118493239428</v>
      </c>
      <c r="P21" s="193">
        <f t="shared" si="2"/>
        <v>9039.3521244324784</v>
      </c>
      <c r="Q21" s="193">
        <f t="shared" si="2"/>
        <v>9070.752595843338</v>
      </c>
      <c r="R21" s="193">
        <f t="shared" si="2"/>
        <v>8837.7095449619883</v>
      </c>
      <c r="S21" s="21"/>
      <c r="T21" s="212"/>
    </row>
    <row r="22" spans="1:20" s="87" customFormat="1" ht="15" customHeight="1" x14ac:dyDescent="0.2">
      <c r="A22" s="62">
        <v>22</v>
      </c>
      <c r="B22" s="47"/>
      <c r="C22" s="174"/>
      <c r="D22" s="174"/>
      <c r="E22" s="120"/>
      <c r="F22" s="174"/>
      <c r="G22" s="125"/>
      <c r="H22" s="149"/>
      <c r="I22" s="149"/>
      <c r="J22" s="149"/>
      <c r="K22" s="149"/>
      <c r="L22" s="149"/>
      <c r="M22" s="149"/>
      <c r="N22" s="149"/>
      <c r="O22" s="149"/>
      <c r="P22" s="149"/>
      <c r="Q22" s="149"/>
      <c r="R22" s="149"/>
      <c r="S22" s="21"/>
      <c r="T22" s="212"/>
    </row>
    <row r="23" spans="1:20" s="11" customFormat="1" ht="15" customHeight="1" x14ac:dyDescent="0.2">
      <c r="A23" s="62">
        <v>23</v>
      </c>
      <c r="B23" s="47"/>
      <c r="C23" s="174"/>
      <c r="D23" s="124" t="s">
        <v>5</v>
      </c>
      <c r="E23" s="120"/>
      <c r="F23" s="125" t="s">
        <v>516</v>
      </c>
      <c r="G23" s="125"/>
      <c r="H23" s="192">
        <f>'[1]S11a.Capex Forecast'!H23</f>
        <v>0</v>
      </c>
      <c r="I23" s="192">
        <f>'[1]S11a.Capex Forecast'!I23</f>
        <v>0</v>
      </c>
      <c r="J23" s="192">
        <f>'[1]S11a.Capex Forecast'!J23</f>
        <v>0</v>
      </c>
      <c r="K23" s="192">
        <f>'[1]S11a.Capex Forecast'!K23</f>
        <v>0</v>
      </c>
      <c r="L23" s="192">
        <f>'[1]S11a.Capex Forecast'!L23</f>
        <v>0</v>
      </c>
      <c r="M23" s="192">
        <f>'[1]S11a.Capex Forecast'!M23</f>
        <v>0</v>
      </c>
      <c r="N23" s="192">
        <f>'[1]S11a.Capex Forecast'!N23</f>
        <v>0</v>
      </c>
      <c r="O23" s="192">
        <f>'[1]S11a.Capex Forecast'!O23</f>
        <v>0</v>
      </c>
      <c r="P23" s="192">
        <f>'[1]S11a.Capex Forecast'!P23</f>
        <v>0</v>
      </c>
      <c r="Q23" s="192">
        <f>'[1]S11a.Capex Forecast'!Q23</f>
        <v>0</v>
      </c>
      <c r="R23" s="192">
        <f>'[1]S11a.Capex Forecast'!R23</f>
        <v>0</v>
      </c>
      <c r="S23" s="21"/>
      <c r="T23" s="212"/>
    </row>
    <row r="24" spans="1:20" s="12" customFormat="1" ht="15" customHeight="1" x14ac:dyDescent="0.2">
      <c r="A24" s="62">
        <v>24</v>
      </c>
      <c r="B24" s="47"/>
      <c r="C24" s="174"/>
      <c r="D24" s="124" t="s">
        <v>4</v>
      </c>
      <c r="E24" s="120"/>
      <c r="F24" s="150" t="s">
        <v>533</v>
      </c>
      <c r="G24" s="125"/>
      <c r="H24" s="192">
        <f>'[1]S11a.Capex Forecast'!H24</f>
        <v>2400</v>
      </c>
      <c r="I24" s="192">
        <f>'[1]S11a.Capex Forecast'!I24</f>
        <v>3200</v>
      </c>
      <c r="J24" s="192">
        <f>'[1]S11a.Capex Forecast'!J24</f>
        <v>2400</v>
      </c>
      <c r="K24" s="192">
        <f>'[1]S11a.Capex Forecast'!K24</f>
        <v>2400</v>
      </c>
      <c r="L24" s="192">
        <f>'[1]S11a.Capex Forecast'!L24</f>
        <v>2400</v>
      </c>
      <c r="M24" s="192">
        <f>'[1]S11a.Capex Forecast'!M24</f>
        <v>2400</v>
      </c>
      <c r="N24" s="192">
        <f>'[1]S11a.Capex Forecast'!N24</f>
        <v>2400</v>
      </c>
      <c r="O24" s="192">
        <f>'[1]S11a.Capex Forecast'!O24</f>
        <v>2400</v>
      </c>
      <c r="P24" s="192">
        <f>'[1]S11a.Capex Forecast'!P24</f>
        <v>2400</v>
      </c>
      <c r="Q24" s="192">
        <f>'[1]S11a.Capex Forecast'!Q24</f>
        <v>2400</v>
      </c>
      <c r="R24" s="192">
        <f>'[1]S11a.Capex Forecast'!R24</f>
        <v>2400</v>
      </c>
      <c r="S24" s="21"/>
      <c r="T24" s="212"/>
    </row>
    <row r="25" spans="1:20" s="12" customFormat="1" ht="15" customHeight="1" x14ac:dyDescent="0.2">
      <c r="A25" s="62">
        <v>25</v>
      </c>
      <c r="B25" s="47"/>
      <c r="C25" s="174"/>
      <c r="D25" s="124" t="s">
        <v>5</v>
      </c>
      <c r="E25" s="120"/>
      <c r="F25" s="150" t="s">
        <v>517</v>
      </c>
      <c r="G25" s="125"/>
      <c r="H25" s="192">
        <f>'[1]S11a.Capex Forecast'!H25</f>
        <v>0</v>
      </c>
      <c r="I25" s="192">
        <f>'[1]S11a.Capex Forecast'!I25</f>
        <v>0</v>
      </c>
      <c r="J25" s="192">
        <f>'[1]S11a.Capex Forecast'!J25</f>
        <v>0</v>
      </c>
      <c r="K25" s="192">
        <f>'[1]S11a.Capex Forecast'!K25</f>
        <v>0</v>
      </c>
      <c r="L25" s="192">
        <f>'[1]S11a.Capex Forecast'!L25</f>
        <v>0</v>
      </c>
      <c r="M25" s="192">
        <f>'[1]S11a.Capex Forecast'!M25</f>
        <v>0</v>
      </c>
      <c r="N25" s="192">
        <f>'[1]S11a.Capex Forecast'!N25</f>
        <v>0</v>
      </c>
      <c r="O25" s="192">
        <f>'[1]S11a.Capex Forecast'!O25</f>
        <v>0</v>
      </c>
      <c r="P25" s="192">
        <f>'[1]S11a.Capex Forecast'!P25</f>
        <v>0</v>
      </c>
      <c r="Q25" s="192">
        <f>'[1]S11a.Capex Forecast'!Q25</f>
        <v>0</v>
      </c>
      <c r="R25" s="192">
        <f>'[1]S11a.Capex Forecast'!R25</f>
        <v>0</v>
      </c>
      <c r="S25" s="21"/>
      <c r="T25" s="212"/>
    </row>
    <row r="26" spans="1:20" s="12" customFormat="1" ht="15" customHeight="1" thickBot="1" x14ac:dyDescent="0.25">
      <c r="A26" s="62">
        <v>26</v>
      </c>
      <c r="B26" s="47"/>
      <c r="C26" s="174"/>
      <c r="D26" s="174"/>
      <c r="E26" s="120"/>
      <c r="F26" s="125"/>
      <c r="G26" s="125"/>
      <c r="H26" s="125"/>
      <c r="I26" s="125"/>
      <c r="J26" s="125"/>
      <c r="K26" s="125"/>
      <c r="L26" s="125"/>
      <c r="M26" s="125"/>
      <c r="N26" s="125"/>
      <c r="O26" s="125"/>
      <c r="P26" s="125"/>
      <c r="Q26" s="125"/>
      <c r="R26" s="125"/>
      <c r="S26" s="21"/>
      <c r="T26" s="212"/>
    </row>
    <row r="27" spans="1:20" s="12" customFormat="1" ht="15" customHeight="1" thickBot="1" x14ac:dyDescent="0.25">
      <c r="A27" s="62">
        <v>27</v>
      </c>
      <c r="B27" s="47"/>
      <c r="C27" s="174"/>
      <c r="D27" s="174"/>
      <c r="E27" s="120" t="s">
        <v>525</v>
      </c>
      <c r="F27" s="125"/>
      <c r="G27" s="125"/>
      <c r="H27" s="193">
        <f>H21+H23-H24+H25</f>
        <v>8481.612000000001</v>
      </c>
      <c r="I27" s="193">
        <f t="shared" ref="I27:R27" si="3">I21+I23-I24+I25</f>
        <v>16745.080000000002</v>
      </c>
      <c r="J27" s="193">
        <f t="shared" si="3"/>
        <v>16523.431472999993</v>
      </c>
      <c r="K27" s="193">
        <f t="shared" si="3"/>
        <v>15262.745951999997</v>
      </c>
      <c r="L27" s="193">
        <f t="shared" si="3"/>
        <v>10968.037176</v>
      </c>
      <c r="M27" s="193">
        <f t="shared" si="3"/>
        <v>6882.007312502401</v>
      </c>
      <c r="N27" s="194">
        <f t="shared" si="3"/>
        <v>6521.4586854094105</v>
      </c>
      <c r="O27" s="193">
        <f t="shared" si="3"/>
        <v>6941.1118493239428</v>
      </c>
      <c r="P27" s="193">
        <f t="shared" si="3"/>
        <v>6639.3521244324784</v>
      </c>
      <c r="Q27" s="193">
        <f t="shared" si="3"/>
        <v>6670.752595843338</v>
      </c>
      <c r="R27" s="193">
        <f t="shared" si="3"/>
        <v>6437.7095449619883</v>
      </c>
      <c r="S27" s="21"/>
      <c r="T27" s="212"/>
    </row>
    <row r="28" spans="1:20" s="11" customFormat="1" ht="15" customHeight="1" x14ac:dyDescent="0.2">
      <c r="A28" s="62">
        <v>28</v>
      </c>
      <c r="B28" s="47"/>
      <c r="C28" s="174"/>
      <c r="D28" s="174"/>
      <c r="E28" s="120"/>
      <c r="F28" s="125"/>
      <c r="G28" s="125"/>
      <c r="H28" s="125"/>
      <c r="I28" s="125"/>
      <c r="J28" s="125"/>
      <c r="K28" s="125"/>
      <c r="L28" s="125"/>
      <c r="M28" s="125"/>
      <c r="N28" s="125"/>
      <c r="O28" s="125"/>
      <c r="P28" s="125"/>
      <c r="Q28" s="125"/>
      <c r="R28" s="125"/>
      <c r="S28" s="21"/>
      <c r="T28" s="212"/>
    </row>
    <row r="29" spans="1:20" s="11" customFormat="1" ht="15" customHeight="1" x14ac:dyDescent="0.2">
      <c r="A29" s="62">
        <v>29</v>
      </c>
      <c r="B29" s="47"/>
      <c r="C29" s="174"/>
      <c r="D29" s="174"/>
      <c r="E29" s="120"/>
      <c r="F29" s="229" t="s">
        <v>576</v>
      </c>
      <c r="G29" s="125"/>
      <c r="H29" s="192">
        <f>'[1]S11a.Capex Forecast'!H29</f>
        <v>8481.6119999999992</v>
      </c>
      <c r="I29" s="192">
        <f>'[1]S11a.Capex Forecast'!I29</f>
        <v>16745.080000000002</v>
      </c>
      <c r="J29" s="192">
        <f>'[1]S11a.Capex Forecast'!J29</f>
        <v>16523.431472999993</v>
      </c>
      <c r="K29" s="192">
        <f>'[1]S11a.Capex Forecast'!K29</f>
        <v>15262.745951999997</v>
      </c>
      <c r="L29" s="192">
        <f>'[1]S11a.Capex Forecast'!L29</f>
        <v>10968.037176</v>
      </c>
      <c r="M29" s="192">
        <f>'[1]S11a.Capex Forecast'!M29</f>
        <v>6882.007312502401</v>
      </c>
      <c r="N29" s="192">
        <f>'[1]S11a.Capex Forecast'!N29</f>
        <v>6521.4586854094086</v>
      </c>
      <c r="O29" s="192">
        <f>'[1]S11a.Capex Forecast'!O29</f>
        <v>6941.1118493239428</v>
      </c>
      <c r="P29" s="192">
        <f>'[1]S11a.Capex Forecast'!P29</f>
        <v>6639.3521244324784</v>
      </c>
      <c r="Q29" s="192">
        <f>'[1]S11a.Capex Forecast'!Q29</f>
        <v>6670.7525958433398</v>
      </c>
      <c r="R29" s="192">
        <f>'[1]S11a.Capex Forecast'!R29</f>
        <v>6437.7095449619883</v>
      </c>
      <c r="S29" s="21"/>
      <c r="T29" s="212"/>
    </row>
    <row r="30" spans="1:20" s="12" customFormat="1" ht="32.25" customHeight="1" x14ac:dyDescent="0.2">
      <c r="A30" s="62">
        <v>30</v>
      </c>
      <c r="B30" s="47"/>
      <c r="C30" s="174"/>
      <c r="D30" s="174"/>
      <c r="E30" s="128"/>
      <c r="F30" s="128"/>
      <c r="G30" s="128"/>
      <c r="H30" s="175" t="s">
        <v>239</v>
      </c>
      <c r="I30" s="175" t="s">
        <v>454</v>
      </c>
      <c r="J30" s="175" t="s">
        <v>455</v>
      </c>
      <c r="K30" s="175" t="s">
        <v>456</v>
      </c>
      <c r="L30" s="175" t="s">
        <v>457</v>
      </c>
      <c r="M30" s="175" t="s">
        <v>458</v>
      </c>
      <c r="N30" s="166" t="s">
        <v>460</v>
      </c>
      <c r="O30" s="175" t="s">
        <v>461</v>
      </c>
      <c r="P30" s="175" t="s">
        <v>462</v>
      </c>
      <c r="Q30" s="175" t="s">
        <v>463</v>
      </c>
      <c r="R30" s="175" t="s">
        <v>464</v>
      </c>
      <c r="S30" s="21"/>
      <c r="T30" s="212"/>
    </row>
    <row r="31" spans="1:20" s="20" customFormat="1" ht="15.75" customHeight="1" x14ac:dyDescent="0.2">
      <c r="A31" s="62">
        <v>31</v>
      </c>
      <c r="B31" s="47"/>
      <c r="C31" s="174"/>
      <c r="D31" s="174"/>
      <c r="E31" s="128"/>
      <c r="F31" s="128"/>
      <c r="G31" s="221" t="str">
        <f>IF(ISNUMBER(CoverSheet!$C$12),"for year ended","")</f>
        <v>for year ended</v>
      </c>
      <c r="H31" s="146">
        <f>IF(ISNUMBER(CoverSheet!$C$12),DATE(YEAR(CoverSheet!$C$12),MONTH(CoverSheet!$C$12),DAY(CoverSheet!$C$12))-1,"")</f>
        <v>42094</v>
      </c>
      <c r="I31" s="146">
        <f>IF(ISNUMBER(CoverSheet!$C$12),DATE(YEAR(CoverSheet!$C$12)+1,MONTH(CoverSheet!$C$12),DAY(CoverSheet!$C$12))-1,"")</f>
        <v>42460</v>
      </c>
      <c r="J31" s="146">
        <f>IF(ISNUMBER(CoverSheet!$C$12),DATE(YEAR(CoverSheet!$C$12)+2,MONTH(CoverSheet!$C$12),DAY(CoverSheet!$C$12))-1,"")</f>
        <v>42825</v>
      </c>
      <c r="K31" s="146">
        <f>IF(ISNUMBER(CoverSheet!$C$12),DATE(YEAR(CoverSheet!$C$12)+3,MONTH(CoverSheet!$C$12),DAY(CoverSheet!$C$12))-1,"")</f>
        <v>43190</v>
      </c>
      <c r="L31" s="146">
        <f>IF(ISNUMBER(CoverSheet!$C$12),DATE(YEAR(CoverSheet!$C$12)+4,MONTH(CoverSheet!$C$12),DAY(CoverSheet!$C$12))-1,"")</f>
        <v>43555</v>
      </c>
      <c r="M31" s="146">
        <f>IF(ISNUMBER(CoverSheet!$C$12),DATE(YEAR(CoverSheet!$C$12)+5,MONTH(CoverSheet!$C$12),DAY(CoverSheet!$C$12))-1,"")</f>
        <v>43921</v>
      </c>
      <c r="N31" s="146">
        <f>IF(ISNUMBER(CoverSheet!$C$12),DATE(YEAR(CoverSheet!$C$12)+6,MONTH(CoverSheet!$C$12),DAY(CoverSheet!$C$12))-1,"")</f>
        <v>44286</v>
      </c>
      <c r="O31" s="146">
        <f>IF(ISNUMBER(CoverSheet!$C$12),DATE(YEAR(CoverSheet!$C$12)+7,MONTH(CoverSheet!$C$12),DAY(CoverSheet!$C$12))-1,"")</f>
        <v>44651</v>
      </c>
      <c r="P31" s="146">
        <f>IF(ISNUMBER(CoverSheet!$C$12),DATE(YEAR(CoverSheet!$C$12)+8,MONTH(CoverSheet!$C$12),DAY(CoverSheet!$C$12))-1,"")</f>
        <v>45016</v>
      </c>
      <c r="Q31" s="146">
        <f>IF(ISNUMBER(CoverSheet!$C$12),DATE(YEAR(CoverSheet!$C$12)+9,MONTH(CoverSheet!$C$12),DAY(CoverSheet!$C$12))-1,"")</f>
        <v>45382</v>
      </c>
      <c r="R31" s="146">
        <f>IF(ISNUMBER(CoverSheet!$C$12),DATE(YEAR(CoverSheet!$C$12)+10,MONTH(CoverSheet!$C$12),DAY(CoverSheet!$C$12))-1,"")</f>
        <v>45747</v>
      </c>
      <c r="S31" s="21"/>
      <c r="T31" s="212"/>
    </row>
    <row r="32" spans="1:20" s="17" customFormat="1" ht="25.5" customHeight="1" x14ac:dyDescent="0.2">
      <c r="A32" s="62">
        <v>32</v>
      </c>
      <c r="B32" s="47"/>
      <c r="C32" s="174"/>
      <c r="D32" s="176"/>
      <c r="E32" s="125"/>
      <c r="F32" s="125"/>
      <c r="G32" s="221"/>
      <c r="H32" s="147" t="s">
        <v>473</v>
      </c>
      <c r="I32" s="125"/>
      <c r="J32" s="125"/>
      <c r="K32" s="125"/>
      <c r="L32" s="125"/>
      <c r="M32" s="125"/>
      <c r="N32" s="125"/>
      <c r="O32" s="125"/>
      <c r="P32" s="125"/>
      <c r="Q32" s="125"/>
      <c r="R32" s="151"/>
      <c r="S32" s="21"/>
      <c r="T32" s="212"/>
    </row>
    <row r="33" spans="1:20" s="17" customFormat="1" ht="15" customHeight="1" x14ac:dyDescent="0.2">
      <c r="A33" s="62">
        <v>33</v>
      </c>
      <c r="B33" s="47"/>
      <c r="C33" s="174"/>
      <c r="D33" s="174"/>
      <c r="E33" s="121"/>
      <c r="F33" s="174" t="s">
        <v>470</v>
      </c>
      <c r="G33" s="121"/>
      <c r="H33" s="195">
        <f t="shared" ref="H33:M33" si="4">H78</f>
        <v>2890</v>
      </c>
      <c r="I33" s="195">
        <f t="shared" si="4"/>
        <v>2925</v>
      </c>
      <c r="J33" s="195">
        <f t="shared" si="4"/>
        <v>2925</v>
      </c>
      <c r="K33" s="195">
        <f t="shared" si="4"/>
        <v>2899.9999999999995</v>
      </c>
      <c r="L33" s="195">
        <f t="shared" si="4"/>
        <v>2925</v>
      </c>
      <c r="M33" s="195">
        <f t="shared" si="4"/>
        <v>2875</v>
      </c>
      <c r="N33" s="192">
        <f>'[1]S11a.Capex Forecast'!N33</f>
        <v>2475</v>
      </c>
      <c r="O33" s="192">
        <f>'[1]S11a.Capex Forecast'!O33</f>
        <v>2425</v>
      </c>
      <c r="P33" s="192">
        <f>'[1]S11a.Capex Forecast'!P33</f>
        <v>2400</v>
      </c>
      <c r="Q33" s="192">
        <f>'[1]S11a.Capex Forecast'!Q33</f>
        <v>2400</v>
      </c>
      <c r="R33" s="192">
        <f>'[1]S11a.Capex Forecast'!R33</f>
        <v>2350</v>
      </c>
      <c r="S33" s="21"/>
      <c r="T33" s="212" t="s">
        <v>536</v>
      </c>
    </row>
    <row r="34" spans="1:20" s="6" customFormat="1" ht="15" customHeight="1" x14ac:dyDescent="0.2">
      <c r="A34" s="62">
        <v>34</v>
      </c>
      <c r="B34" s="47"/>
      <c r="C34" s="174"/>
      <c r="D34" s="174"/>
      <c r="E34" s="128"/>
      <c r="F34" s="174" t="s">
        <v>243</v>
      </c>
      <c r="G34" s="128"/>
      <c r="H34" s="195">
        <f t="shared" ref="H34:M34" si="5">H89</f>
        <v>1390</v>
      </c>
      <c r="I34" s="195">
        <f t="shared" si="5"/>
        <v>3645</v>
      </c>
      <c r="J34" s="195">
        <f t="shared" si="5"/>
        <v>3830</v>
      </c>
      <c r="K34" s="195">
        <f t="shared" si="5"/>
        <v>4180</v>
      </c>
      <c r="L34" s="195">
        <f t="shared" si="5"/>
        <v>730</v>
      </c>
      <c r="M34" s="195">
        <f t="shared" si="5"/>
        <v>620</v>
      </c>
      <c r="N34" s="192">
        <f>'[1]S11a.Capex Forecast'!N34</f>
        <v>630</v>
      </c>
      <c r="O34" s="192">
        <f>'[1]S11a.Capex Forecast'!O34</f>
        <v>620</v>
      </c>
      <c r="P34" s="192">
        <f>'[1]S11a.Capex Forecast'!P34</f>
        <v>520</v>
      </c>
      <c r="Q34" s="192">
        <f>'[1]S11a.Capex Forecast'!Q34</f>
        <v>480</v>
      </c>
      <c r="R34" s="192">
        <f>'[1]S11a.Capex Forecast'!R34</f>
        <v>450</v>
      </c>
      <c r="S34" s="21"/>
      <c r="T34" s="212" t="s">
        <v>537</v>
      </c>
    </row>
    <row r="35" spans="1:20" s="17" customFormat="1" ht="15" customHeight="1" x14ac:dyDescent="0.2">
      <c r="A35" s="62">
        <v>35</v>
      </c>
      <c r="B35" s="47"/>
      <c r="C35" s="174"/>
      <c r="D35" s="174"/>
      <c r="E35" s="128"/>
      <c r="F35" s="174" t="s">
        <v>244</v>
      </c>
      <c r="G35" s="128"/>
      <c r="H35" s="195">
        <f t="shared" ref="H35:M35" si="6">H103</f>
        <v>3920</v>
      </c>
      <c r="I35" s="195">
        <f t="shared" si="6"/>
        <v>5039</v>
      </c>
      <c r="J35" s="195">
        <f t="shared" si="6"/>
        <v>6203</v>
      </c>
      <c r="K35" s="195">
        <f t="shared" si="6"/>
        <v>5194</v>
      </c>
      <c r="L35" s="195">
        <f t="shared" si="6"/>
        <v>4150</v>
      </c>
      <c r="M35" s="195">
        <f t="shared" si="6"/>
        <v>3642</v>
      </c>
      <c r="N35" s="192">
        <f>'[1]S11a.Capex Forecast'!N35</f>
        <v>3642</v>
      </c>
      <c r="O35" s="192">
        <f>'[1]S11a.Capex Forecast'!O35</f>
        <v>3842</v>
      </c>
      <c r="P35" s="192">
        <f>'[1]S11a.Capex Forecast'!P35</f>
        <v>3630</v>
      </c>
      <c r="Q35" s="192">
        <f>'[1]S11a.Capex Forecast'!Q35</f>
        <v>3510</v>
      </c>
      <c r="R35" s="192">
        <f>'[1]S11a.Capex Forecast'!R35</f>
        <v>3310</v>
      </c>
      <c r="S35" s="21"/>
      <c r="T35" s="212" t="s">
        <v>538</v>
      </c>
    </row>
    <row r="36" spans="1:20" s="17" customFormat="1" ht="15" customHeight="1" x14ac:dyDescent="0.2">
      <c r="A36" s="62">
        <v>36</v>
      </c>
      <c r="B36" s="47"/>
      <c r="C36" s="174"/>
      <c r="D36" s="174"/>
      <c r="E36" s="128"/>
      <c r="F36" s="174" t="s">
        <v>245</v>
      </c>
      <c r="G36" s="128"/>
      <c r="H36" s="195">
        <f t="shared" ref="H36:M36" si="7">H118</f>
        <v>0</v>
      </c>
      <c r="I36" s="195">
        <f t="shared" si="7"/>
        <v>105</v>
      </c>
      <c r="J36" s="195">
        <f t="shared" si="7"/>
        <v>0</v>
      </c>
      <c r="K36" s="195">
        <f t="shared" si="7"/>
        <v>0</v>
      </c>
      <c r="L36" s="195">
        <f t="shared" si="7"/>
        <v>0</v>
      </c>
      <c r="M36" s="195">
        <f t="shared" si="7"/>
        <v>0</v>
      </c>
      <c r="N36" s="192">
        <f>'[1]S11a.Capex Forecast'!N36</f>
        <v>0</v>
      </c>
      <c r="O36" s="192">
        <f>'[1]S11a.Capex Forecast'!O36</f>
        <v>0</v>
      </c>
      <c r="P36" s="192">
        <f>'[1]S11a.Capex Forecast'!P36</f>
        <v>0</v>
      </c>
      <c r="Q36" s="192">
        <f>'[1]S11a.Capex Forecast'!Q36</f>
        <v>0</v>
      </c>
      <c r="R36" s="192">
        <f>'[1]S11a.Capex Forecast'!R36</f>
        <v>0</v>
      </c>
      <c r="S36" s="21"/>
      <c r="T36" s="212" t="s">
        <v>539</v>
      </c>
    </row>
    <row r="37" spans="1:20" s="20" customFormat="1" ht="15" customHeight="1" x14ac:dyDescent="0.2">
      <c r="A37" s="62">
        <v>37</v>
      </c>
      <c r="B37" s="47"/>
      <c r="C37" s="174"/>
      <c r="D37" s="174"/>
      <c r="E37" s="128"/>
      <c r="F37" s="174" t="s">
        <v>254</v>
      </c>
      <c r="G37" s="128"/>
      <c r="H37" s="121"/>
      <c r="I37" s="121"/>
      <c r="J37" s="125"/>
      <c r="K37" s="125"/>
      <c r="L37" s="125"/>
      <c r="M37" s="121"/>
      <c r="N37" s="125"/>
      <c r="O37" s="121"/>
      <c r="P37" s="121"/>
      <c r="Q37" s="125"/>
      <c r="R37" s="125"/>
      <c r="S37" s="21"/>
      <c r="T37" s="212"/>
    </row>
    <row r="38" spans="1:20" s="17" customFormat="1" ht="15" customHeight="1" x14ac:dyDescent="0.2">
      <c r="A38" s="62">
        <v>38</v>
      </c>
      <c r="B38" s="47"/>
      <c r="C38" s="174"/>
      <c r="D38" s="174"/>
      <c r="E38" s="128"/>
      <c r="F38" s="190" t="s">
        <v>56</v>
      </c>
      <c r="G38" s="128"/>
      <c r="H38" s="195">
        <f t="shared" ref="H38:M38" si="8">H133</f>
        <v>830</v>
      </c>
      <c r="I38" s="195">
        <f t="shared" si="8"/>
        <v>860</v>
      </c>
      <c r="J38" s="195">
        <f t="shared" si="8"/>
        <v>790</v>
      </c>
      <c r="K38" s="195">
        <f t="shared" si="8"/>
        <v>540</v>
      </c>
      <c r="L38" s="195">
        <f t="shared" si="8"/>
        <v>590</v>
      </c>
      <c r="M38" s="195">
        <f t="shared" si="8"/>
        <v>470</v>
      </c>
      <c r="N38" s="192">
        <f>'[1]S11a.Capex Forecast'!N38</f>
        <v>470</v>
      </c>
      <c r="O38" s="192">
        <f>'[1]S11a.Capex Forecast'!O38</f>
        <v>470</v>
      </c>
      <c r="P38" s="192">
        <f>'[1]S11a.Capex Forecast'!P38</f>
        <v>435</v>
      </c>
      <c r="Q38" s="192">
        <f>'[1]S11a.Capex Forecast'!Q38</f>
        <v>470</v>
      </c>
      <c r="R38" s="192">
        <f>'[1]S11a.Capex Forecast'!R38</f>
        <v>410</v>
      </c>
      <c r="S38" s="21"/>
      <c r="T38" s="212" t="s">
        <v>534</v>
      </c>
    </row>
    <row r="39" spans="1:20" s="17" customFormat="1" ht="15" customHeight="1" x14ac:dyDescent="0.2">
      <c r="A39" s="62">
        <v>39</v>
      </c>
      <c r="B39" s="47"/>
      <c r="C39" s="174"/>
      <c r="D39" s="174"/>
      <c r="E39" s="128"/>
      <c r="F39" s="190" t="s">
        <v>82</v>
      </c>
      <c r="G39" s="128"/>
      <c r="H39" s="195">
        <f t="shared" ref="H39:M39" si="9">H148</f>
        <v>0</v>
      </c>
      <c r="I39" s="195">
        <f t="shared" si="9"/>
        <v>0</v>
      </c>
      <c r="J39" s="195">
        <f t="shared" si="9"/>
        <v>0</v>
      </c>
      <c r="K39" s="195">
        <f t="shared" si="9"/>
        <v>0</v>
      </c>
      <c r="L39" s="195">
        <f t="shared" si="9"/>
        <v>0</v>
      </c>
      <c r="M39" s="195">
        <f t="shared" si="9"/>
        <v>0</v>
      </c>
      <c r="N39" s="192">
        <f>'[1]S11a.Capex Forecast'!N39</f>
        <v>0</v>
      </c>
      <c r="O39" s="192">
        <f>'[1]S11a.Capex Forecast'!O39</f>
        <v>0</v>
      </c>
      <c r="P39" s="192">
        <f>'[1]S11a.Capex Forecast'!P39</f>
        <v>0</v>
      </c>
      <c r="Q39" s="192">
        <f>'[1]S11a.Capex Forecast'!Q39</f>
        <v>0</v>
      </c>
      <c r="R39" s="192">
        <f>'[1]S11a.Capex Forecast'!R39</f>
        <v>0</v>
      </c>
      <c r="S39" s="21"/>
      <c r="T39" s="212" t="s">
        <v>540</v>
      </c>
    </row>
    <row r="40" spans="1:20" s="17" customFormat="1" ht="15" customHeight="1" thickBot="1" x14ac:dyDescent="0.25">
      <c r="A40" s="62">
        <v>40</v>
      </c>
      <c r="B40" s="47"/>
      <c r="C40" s="174"/>
      <c r="D40" s="174"/>
      <c r="E40" s="128"/>
      <c r="F40" s="190" t="s">
        <v>301</v>
      </c>
      <c r="G40" s="128"/>
      <c r="H40" s="195">
        <f t="shared" ref="H40:M40" si="10">H168</f>
        <v>910</v>
      </c>
      <c r="I40" s="195">
        <f t="shared" si="10"/>
        <v>1093</v>
      </c>
      <c r="J40" s="195">
        <f t="shared" si="10"/>
        <v>450</v>
      </c>
      <c r="K40" s="195">
        <f t="shared" si="10"/>
        <v>450</v>
      </c>
      <c r="L40" s="195">
        <f t="shared" si="10"/>
        <v>350</v>
      </c>
      <c r="M40" s="195">
        <f t="shared" si="10"/>
        <v>350</v>
      </c>
      <c r="N40" s="192">
        <f>'[1]S11a.Capex Forecast'!N40</f>
        <v>350</v>
      </c>
      <c r="O40" s="192">
        <f>'[1]S11a.Capex Forecast'!O40</f>
        <v>350</v>
      </c>
      <c r="P40" s="192">
        <f>'[1]S11a.Capex Forecast'!P40</f>
        <v>350</v>
      </c>
      <c r="Q40" s="192">
        <f>'[1]S11a.Capex Forecast'!Q40</f>
        <v>350</v>
      </c>
      <c r="R40" s="192">
        <f>'[1]S11a.Capex Forecast'!R40</f>
        <v>350</v>
      </c>
      <c r="S40" s="21"/>
      <c r="T40" s="212" t="s">
        <v>541</v>
      </c>
    </row>
    <row r="41" spans="1:20" s="17" customFormat="1" ht="15" customHeight="1" thickBot="1" x14ac:dyDescent="0.25">
      <c r="A41" s="62">
        <v>41</v>
      </c>
      <c r="B41" s="47"/>
      <c r="C41" s="174"/>
      <c r="D41" s="174"/>
      <c r="E41" s="64"/>
      <c r="F41" s="64" t="s">
        <v>253</v>
      </c>
      <c r="G41" s="128"/>
      <c r="H41" s="193">
        <f>SUM(H38:H40)</f>
        <v>1740</v>
      </c>
      <c r="I41" s="193">
        <f t="shared" ref="I41:R41" si="11">SUM(I38:I40)</f>
        <v>1953</v>
      </c>
      <c r="J41" s="193">
        <f t="shared" si="11"/>
        <v>1240</v>
      </c>
      <c r="K41" s="193">
        <f t="shared" si="11"/>
        <v>990</v>
      </c>
      <c r="L41" s="193">
        <f t="shared" si="11"/>
        <v>940</v>
      </c>
      <c r="M41" s="193">
        <f t="shared" si="11"/>
        <v>820</v>
      </c>
      <c r="N41" s="194">
        <f t="shared" si="11"/>
        <v>820</v>
      </c>
      <c r="O41" s="193">
        <f t="shared" si="11"/>
        <v>820</v>
      </c>
      <c r="P41" s="193">
        <f t="shared" si="11"/>
        <v>785</v>
      </c>
      <c r="Q41" s="193">
        <f t="shared" si="11"/>
        <v>820</v>
      </c>
      <c r="R41" s="193">
        <f t="shared" si="11"/>
        <v>760</v>
      </c>
      <c r="S41" s="21"/>
      <c r="T41" s="212"/>
    </row>
    <row r="42" spans="1:20" s="87" customFormat="1" ht="15" customHeight="1" thickBot="1" x14ac:dyDescent="0.25">
      <c r="A42" s="62">
        <v>42</v>
      </c>
      <c r="B42" s="47"/>
      <c r="C42" s="174"/>
      <c r="D42" s="174"/>
      <c r="E42" s="64" t="s">
        <v>532</v>
      </c>
      <c r="F42" s="64"/>
      <c r="G42" s="128"/>
      <c r="H42" s="193">
        <f>H33+H34+H35+H36+H41</f>
        <v>9940</v>
      </c>
      <c r="I42" s="193">
        <f t="shared" ref="I42:R42" si="12">I33+I34+I35+I36+I41</f>
        <v>13667</v>
      </c>
      <c r="J42" s="193">
        <f t="shared" si="12"/>
        <v>14198</v>
      </c>
      <c r="K42" s="193">
        <f t="shared" si="12"/>
        <v>13264</v>
      </c>
      <c r="L42" s="193">
        <f t="shared" si="12"/>
        <v>8745</v>
      </c>
      <c r="M42" s="193">
        <f t="shared" si="12"/>
        <v>7957</v>
      </c>
      <c r="N42" s="194">
        <f t="shared" si="12"/>
        <v>7567</v>
      </c>
      <c r="O42" s="193">
        <f t="shared" si="12"/>
        <v>7707</v>
      </c>
      <c r="P42" s="193">
        <f t="shared" si="12"/>
        <v>7335</v>
      </c>
      <c r="Q42" s="193">
        <f t="shared" si="12"/>
        <v>7210</v>
      </c>
      <c r="R42" s="193">
        <f t="shared" si="12"/>
        <v>6870</v>
      </c>
      <c r="S42" s="21"/>
      <c r="T42" s="212"/>
    </row>
    <row r="43" spans="1:20" s="17" customFormat="1" ht="15" customHeight="1" thickBot="1" x14ac:dyDescent="0.25">
      <c r="A43" s="62">
        <v>43</v>
      </c>
      <c r="B43" s="47"/>
      <c r="C43" s="174"/>
      <c r="D43" s="174"/>
      <c r="E43" s="120"/>
      <c r="F43" s="229" t="s">
        <v>578</v>
      </c>
      <c r="G43" s="128"/>
      <c r="H43" s="195">
        <f t="shared" ref="H43:M43" si="13">H196</f>
        <v>941.61200000000008</v>
      </c>
      <c r="I43" s="195">
        <f t="shared" si="13"/>
        <v>5887</v>
      </c>
      <c r="J43" s="195">
        <f t="shared" si="13"/>
        <v>3955</v>
      </c>
      <c r="K43" s="195">
        <f t="shared" si="13"/>
        <v>3380</v>
      </c>
      <c r="L43" s="195">
        <f t="shared" si="13"/>
        <v>3605</v>
      </c>
      <c r="M43" s="195">
        <f t="shared" si="13"/>
        <v>450</v>
      </c>
      <c r="N43" s="192">
        <f>'[1]S11a.Capex Forecast'!N43</f>
        <v>355</v>
      </c>
      <c r="O43" s="192">
        <f>'[1]S11a.Capex Forecast'!O43</f>
        <v>425</v>
      </c>
      <c r="P43" s="192">
        <f>'[1]S11a.Capex Forecast'!P43</f>
        <v>380</v>
      </c>
      <c r="Q43" s="192">
        <f>'[1]S11a.Capex Forecast'!Q43</f>
        <v>380</v>
      </c>
      <c r="R43" s="192">
        <f>'[1]S11a.Capex Forecast'!R43</f>
        <v>380</v>
      </c>
      <c r="S43" s="21"/>
      <c r="T43" s="212" t="s">
        <v>542</v>
      </c>
    </row>
    <row r="44" spans="1:20" s="17" customFormat="1" ht="15" customHeight="1" thickBot="1" x14ac:dyDescent="0.25">
      <c r="A44" s="62">
        <v>44</v>
      </c>
      <c r="B44" s="47"/>
      <c r="C44" s="174"/>
      <c r="D44" s="174"/>
      <c r="E44" s="120" t="s">
        <v>515</v>
      </c>
      <c r="F44" s="174"/>
      <c r="G44" s="125"/>
      <c r="H44" s="193">
        <f>H42+H43</f>
        <v>10881.612000000001</v>
      </c>
      <c r="I44" s="193">
        <f t="shared" ref="I44:R44" si="14">I42+I43</f>
        <v>19554</v>
      </c>
      <c r="J44" s="193">
        <f t="shared" si="14"/>
        <v>18153</v>
      </c>
      <c r="K44" s="193">
        <f t="shared" si="14"/>
        <v>16644</v>
      </c>
      <c r="L44" s="193">
        <f t="shared" si="14"/>
        <v>12350</v>
      </c>
      <c r="M44" s="193">
        <f t="shared" si="14"/>
        <v>8407</v>
      </c>
      <c r="N44" s="194">
        <f t="shared" si="14"/>
        <v>7922</v>
      </c>
      <c r="O44" s="193">
        <f t="shared" si="14"/>
        <v>8132</v>
      </c>
      <c r="P44" s="193">
        <f t="shared" si="14"/>
        <v>7715</v>
      </c>
      <c r="Q44" s="193">
        <f t="shared" si="14"/>
        <v>7590</v>
      </c>
      <c r="R44" s="193">
        <f t="shared" si="14"/>
        <v>7250</v>
      </c>
      <c r="S44" s="21"/>
      <c r="T44" s="212"/>
    </row>
    <row r="45" spans="1:20" s="5" customFormat="1" ht="15" customHeight="1" x14ac:dyDescent="0.2">
      <c r="A45" s="62">
        <v>45</v>
      </c>
      <c r="B45" s="47"/>
      <c r="C45" s="174"/>
      <c r="D45" s="176"/>
      <c r="E45" s="176"/>
      <c r="F45" s="174"/>
      <c r="G45" s="128"/>
      <c r="H45" s="121"/>
      <c r="I45" s="121"/>
      <c r="J45" s="125"/>
      <c r="K45" s="125"/>
      <c r="L45" s="125"/>
      <c r="M45" s="121"/>
      <c r="N45" s="125"/>
      <c r="O45" s="121"/>
      <c r="P45" s="121"/>
      <c r="Q45" s="125"/>
      <c r="R45" s="125"/>
      <c r="S45" s="21"/>
      <c r="T45" s="212"/>
    </row>
    <row r="46" spans="1:20" s="11" customFormat="1" ht="15" customHeight="1" x14ac:dyDescent="0.25">
      <c r="A46" s="62">
        <v>46</v>
      </c>
      <c r="B46" s="47"/>
      <c r="C46" s="137"/>
      <c r="D46" s="118" t="s">
        <v>526</v>
      </c>
      <c r="E46" s="120"/>
      <c r="F46" s="137"/>
      <c r="G46" s="125"/>
      <c r="H46" s="125"/>
      <c r="I46" s="125"/>
      <c r="J46" s="125"/>
      <c r="K46" s="125"/>
      <c r="L46" s="125"/>
      <c r="M46" s="125"/>
      <c r="N46" s="125"/>
      <c r="O46" s="125"/>
      <c r="P46" s="125"/>
      <c r="Q46" s="125"/>
      <c r="R46" s="125"/>
      <c r="S46" s="21"/>
      <c r="T46" s="212"/>
    </row>
    <row r="47" spans="1:20" s="10" customFormat="1" ht="15" customHeight="1" x14ac:dyDescent="0.2">
      <c r="A47" s="62">
        <v>47</v>
      </c>
      <c r="B47" s="47"/>
      <c r="C47" s="137"/>
      <c r="D47" s="137"/>
      <c r="E47" s="120"/>
      <c r="F47" s="137" t="s">
        <v>511</v>
      </c>
      <c r="G47" s="125"/>
      <c r="H47" s="192">
        <f>'[1]S11a.Capex Forecast'!H47</f>
        <v>0</v>
      </c>
      <c r="I47" s="192">
        <f>'[1]S11a.Capex Forecast'!I47</f>
        <v>0</v>
      </c>
      <c r="J47" s="192">
        <f>'[1]S11a.Capex Forecast'!J47</f>
        <v>0</v>
      </c>
      <c r="K47" s="192">
        <f>'[1]S11a.Capex Forecast'!K47</f>
        <v>0</v>
      </c>
      <c r="L47" s="192">
        <f>'[1]S11a.Capex Forecast'!L47</f>
        <v>0</v>
      </c>
      <c r="M47" s="192">
        <f>'[1]S11a.Capex Forecast'!M47</f>
        <v>0</v>
      </c>
      <c r="N47" s="192">
        <f>'[1]S11a.Capex Forecast'!N47</f>
        <v>0</v>
      </c>
      <c r="O47" s="192">
        <f>'[1]S11a.Capex Forecast'!O47</f>
        <v>0</v>
      </c>
      <c r="P47" s="192">
        <f>'[1]S11a.Capex Forecast'!P47</f>
        <v>0</v>
      </c>
      <c r="Q47" s="192">
        <f>'[1]S11a.Capex Forecast'!Q47</f>
        <v>0</v>
      </c>
      <c r="R47" s="192">
        <f>'[1]S11a.Capex Forecast'!R47</f>
        <v>0</v>
      </c>
      <c r="S47" s="21"/>
      <c r="T47" s="212"/>
    </row>
    <row r="48" spans="1:20" s="10" customFormat="1" ht="15" customHeight="1" x14ac:dyDescent="0.2">
      <c r="A48" s="62">
        <v>48</v>
      </c>
      <c r="B48" s="47"/>
      <c r="C48" s="174"/>
      <c r="D48" s="174"/>
      <c r="E48" s="120"/>
      <c r="F48" s="174" t="s">
        <v>298</v>
      </c>
      <c r="G48" s="125"/>
      <c r="H48" s="192">
        <f>'[1]S11a.Capex Forecast'!H48</f>
        <v>650</v>
      </c>
      <c r="I48" s="192">
        <f>'[1]S11a.Capex Forecast'!I48</f>
        <v>250</v>
      </c>
      <c r="J48" s="192">
        <f>'[1]S11a.Capex Forecast'!J48</f>
        <v>2000</v>
      </c>
      <c r="K48" s="192">
        <f>'[1]S11a.Capex Forecast'!K48</f>
        <v>1000</v>
      </c>
      <c r="L48" s="192">
        <f>'[1]S11a.Capex Forecast'!L48</f>
        <v>0</v>
      </c>
      <c r="M48" s="192">
        <f>'[1]S11a.Capex Forecast'!M48</f>
        <v>0</v>
      </c>
      <c r="N48" s="192">
        <f>'[1]S11a.Capex Forecast'!N48</f>
        <v>0</v>
      </c>
      <c r="O48" s="192">
        <f>'[1]S11a.Capex Forecast'!O48</f>
        <v>0</v>
      </c>
      <c r="P48" s="192">
        <f>'[1]S11a.Capex Forecast'!P48</f>
        <v>0</v>
      </c>
      <c r="Q48" s="192">
        <f>'[1]S11a.Capex Forecast'!Q48</f>
        <v>0</v>
      </c>
      <c r="R48" s="192">
        <f>'[1]S11a.Capex Forecast'!R48</f>
        <v>0</v>
      </c>
      <c r="S48" s="21"/>
      <c r="T48" s="212"/>
    </row>
    <row r="49" spans="1:20" s="10" customFormat="1" ht="15" customHeight="1" x14ac:dyDescent="0.2">
      <c r="A49" s="62">
        <v>49</v>
      </c>
      <c r="B49" s="47"/>
      <c r="C49" s="174"/>
      <c r="D49" s="174"/>
      <c r="E49" s="120"/>
      <c r="F49" s="174" t="s">
        <v>248</v>
      </c>
      <c r="G49" s="125"/>
      <c r="H49" s="192">
        <f>'[1]S11a.Capex Forecast'!H49</f>
        <v>0</v>
      </c>
      <c r="I49" s="192">
        <f>'[1]S11a.Capex Forecast'!I49</f>
        <v>0</v>
      </c>
      <c r="J49" s="192">
        <f>'[1]S11a.Capex Forecast'!J49</f>
        <v>0</v>
      </c>
      <c r="K49" s="192">
        <f>'[1]S11a.Capex Forecast'!K49</f>
        <v>0</v>
      </c>
      <c r="L49" s="192">
        <f>'[1]S11a.Capex Forecast'!L49</f>
        <v>0</v>
      </c>
      <c r="M49" s="192">
        <f>'[1]S11a.Capex Forecast'!M49</f>
        <v>0</v>
      </c>
      <c r="N49" s="192">
        <f>'[1]S11a.Capex Forecast'!N49</f>
        <v>0</v>
      </c>
      <c r="O49" s="192">
        <f>'[1]S11a.Capex Forecast'!O49</f>
        <v>0</v>
      </c>
      <c r="P49" s="192">
        <f>'[1]S11a.Capex Forecast'!P49</f>
        <v>0</v>
      </c>
      <c r="Q49" s="192">
        <f>'[1]S11a.Capex Forecast'!Q49</f>
        <v>0</v>
      </c>
      <c r="R49" s="192">
        <f>'[1]S11a.Capex Forecast'!R49</f>
        <v>0</v>
      </c>
      <c r="S49" s="21"/>
      <c r="T49" s="212"/>
    </row>
    <row r="50" spans="1:20" s="87" customFormat="1" ht="14.25" customHeight="1" x14ac:dyDescent="0.2">
      <c r="A50" s="62">
        <v>50</v>
      </c>
      <c r="B50" s="47"/>
      <c r="C50" s="174"/>
      <c r="D50" s="174"/>
      <c r="E50" s="120"/>
      <c r="F50" s="174"/>
      <c r="G50" s="125"/>
      <c r="H50" s="174"/>
      <c r="I50" s="125"/>
      <c r="J50" s="174"/>
      <c r="K50" s="125"/>
      <c r="L50" s="174"/>
      <c r="M50" s="125"/>
      <c r="N50" s="125"/>
      <c r="O50" s="125"/>
      <c r="P50" s="174"/>
      <c r="Q50" s="125"/>
      <c r="R50" s="174"/>
      <c r="S50" s="21"/>
      <c r="T50" s="212"/>
    </row>
    <row r="51" spans="1:20" s="75" customFormat="1" ht="34.5" customHeight="1" x14ac:dyDescent="0.2">
      <c r="A51" s="62">
        <v>51</v>
      </c>
      <c r="B51" s="47"/>
      <c r="C51" s="174"/>
      <c r="D51" s="174"/>
      <c r="E51" s="120"/>
      <c r="F51" s="174"/>
      <c r="G51" s="128"/>
      <c r="H51" s="145" t="s">
        <v>239</v>
      </c>
      <c r="I51" s="145" t="s">
        <v>454</v>
      </c>
      <c r="J51" s="145" t="s">
        <v>455</v>
      </c>
      <c r="K51" s="145" t="s">
        <v>456</v>
      </c>
      <c r="L51" s="145" t="s">
        <v>457</v>
      </c>
      <c r="M51" s="145" t="s">
        <v>458</v>
      </c>
      <c r="N51" s="175" t="s">
        <v>460</v>
      </c>
      <c r="O51" s="145" t="s">
        <v>461</v>
      </c>
      <c r="P51" s="145" t="s">
        <v>462</v>
      </c>
      <c r="Q51" s="145" t="s">
        <v>463</v>
      </c>
      <c r="R51" s="145" t="s">
        <v>464</v>
      </c>
      <c r="S51" s="21"/>
      <c r="T51" s="212"/>
    </row>
    <row r="52" spans="1:20" s="65" customFormat="1" ht="15" customHeight="1" x14ac:dyDescent="0.2">
      <c r="A52" s="62">
        <v>52</v>
      </c>
      <c r="B52" s="47"/>
      <c r="C52" s="174"/>
      <c r="D52" s="174"/>
      <c r="E52" s="120"/>
      <c r="F52" s="174"/>
      <c r="G52" s="221" t="str">
        <f>IF(ISNUMBER(CoverSheet!$C$12),"for year ended","")</f>
        <v>for year ended</v>
      </c>
      <c r="H52" s="146">
        <f>IF(ISNUMBER(CoverSheet!$C$12),DATE(YEAR(CoverSheet!$C$12),MONTH(CoverSheet!$C$12),DAY(CoverSheet!$C$12))-1,"")</f>
        <v>42094</v>
      </c>
      <c r="I52" s="146">
        <f>IF(ISNUMBER(CoverSheet!$C$12),DATE(YEAR(CoverSheet!$C$12)+1,MONTH(CoverSheet!$C$12),DAY(CoverSheet!$C$12))-1,"")</f>
        <v>42460</v>
      </c>
      <c r="J52" s="146">
        <f>IF(ISNUMBER(CoverSheet!$C$12),DATE(YEAR(CoverSheet!$C$12)+2,MONTH(CoverSheet!$C$12),DAY(CoverSheet!$C$12))-1,"")</f>
        <v>42825</v>
      </c>
      <c r="K52" s="146">
        <f>IF(ISNUMBER(CoverSheet!$C$12),DATE(YEAR(CoverSheet!$C$12)+3,MONTH(CoverSheet!$C$12),DAY(CoverSheet!$C$12))-1,"")</f>
        <v>43190</v>
      </c>
      <c r="L52" s="146">
        <f>IF(ISNUMBER(CoverSheet!$C$12),DATE(YEAR(CoverSheet!$C$12)+4,MONTH(CoverSheet!$C$12),DAY(CoverSheet!$C$12))-1,"")</f>
        <v>43555</v>
      </c>
      <c r="M52" s="146">
        <f>IF(ISNUMBER(CoverSheet!$C$12),DATE(YEAR(CoverSheet!$C$12)+5,MONTH(CoverSheet!$C$12),DAY(CoverSheet!$C$12))-1,"")</f>
        <v>43921</v>
      </c>
      <c r="N52" s="146">
        <f>IF(ISNUMBER(CoverSheet!$C$12),DATE(YEAR(CoverSheet!$C$12)+6,MONTH(CoverSheet!$C$12),DAY(CoverSheet!$C$12))-1,"")</f>
        <v>44286</v>
      </c>
      <c r="O52" s="146">
        <f>IF(ISNUMBER(CoverSheet!$C$12),DATE(YEAR(CoverSheet!$C$12)+7,MONTH(CoverSheet!$C$12),DAY(CoverSheet!$C$12))-1,"")</f>
        <v>44651</v>
      </c>
      <c r="P52" s="146">
        <f>IF(ISNUMBER(CoverSheet!$C$12),DATE(YEAR(CoverSheet!$C$12)+8,MONTH(CoverSheet!$C$12),DAY(CoverSheet!$C$12))-1,"")</f>
        <v>45016</v>
      </c>
      <c r="Q52" s="146">
        <f>IF(ISNUMBER(CoverSheet!$C$12),DATE(YEAR(CoverSheet!$C$12)+9,MONTH(CoverSheet!$C$12),DAY(CoverSheet!$C$12))-1,"")</f>
        <v>45382</v>
      </c>
      <c r="R52" s="146">
        <f>IF(ISNUMBER(CoverSheet!$C$12),DATE(YEAR(CoverSheet!$C$12)+10,MONTH(CoverSheet!$C$12),DAY(CoverSheet!$C$12))-1,"")</f>
        <v>45747</v>
      </c>
      <c r="S52" s="21"/>
      <c r="T52" s="212"/>
    </row>
    <row r="53" spans="1:20" s="17" customFormat="1" ht="15" customHeight="1" x14ac:dyDescent="0.25">
      <c r="A53" s="62">
        <v>53</v>
      </c>
      <c r="B53" s="47"/>
      <c r="C53" s="174"/>
      <c r="D53" s="118" t="s">
        <v>474</v>
      </c>
      <c r="E53" s="125"/>
      <c r="F53" s="125"/>
      <c r="G53" s="125"/>
      <c r="H53" s="152" t="s">
        <v>475</v>
      </c>
      <c r="I53" s="125"/>
      <c r="J53" s="125"/>
      <c r="K53" s="125"/>
      <c r="L53" s="125"/>
      <c r="M53" s="125"/>
      <c r="N53" s="125"/>
      <c r="O53" s="125"/>
      <c r="P53" s="125"/>
      <c r="Q53" s="125"/>
      <c r="R53" s="153"/>
      <c r="S53" s="21"/>
      <c r="T53" s="213"/>
    </row>
    <row r="54" spans="1:20" s="17" customFormat="1" ht="15" customHeight="1" x14ac:dyDescent="0.2">
      <c r="A54" s="62">
        <v>54</v>
      </c>
      <c r="B54" s="47"/>
      <c r="C54" s="174"/>
      <c r="D54" s="174"/>
      <c r="E54" s="121"/>
      <c r="F54" s="174" t="s">
        <v>470</v>
      </c>
      <c r="G54" s="121"/>
      <c r="H54" s="195">
        <f t="shared" ref="H54:R54" si="15">H10-H33</f>
        <v>0</v>
      </c>
      <c r="I54" s="195">
        <f t="shared" si="15"/>
        <v>58.5</v>
      </c>
      <c r="J54" s="195">
        <f t="shared" si="15"/>
        <v>124.13992499999904</v>
      </c>
      <c r="K54" s="195">
        <f t="shared" si="15"/>
        <v>177.50319999999965</v>
      </c>
      <c r="L54" s="195">
        <f t="shared" si="15"/>
        <v>241.11406799999986</v>
      </c>
      <c r="M54" s="195">
        <f t="shared" si="15"/>
        <v>299.23230920000015</v>
      </c>
      <c r="N54" s="196">
        <f t="shared" si="15"/>
        <v>312.25198767840038</v>
      </c>
      <c r="O54" s="195">
        <f t="shared" si="15"/>
        <v>360.56274404950364</v>
      </c>
      <c r="P54" s="195">
        <f t="shared" si="15"/>
        <v>411.98251440543709</v>
      </c>
      <c r="Q54" s="195">
        <f t="shared" si="15"/>
        <v>468.22216469354589</v>
      </c>
      <c r="R54" s="195">
        <f t="shared" si="15"/>
        <v>514.63688698767919</v>
      </c>
      <c r="S54" s="21"/>
      <c r="T54" s="212"/>
    </row>
    <row r="55" spans="1:20" s="6" customFormat="1" ht="15" customHeight="1" x14ac:dyDescent="0.2">
      <c r="A55" s="62">
        <v>55</v>
      </c>
      <c r="B55" s="47"/>
      <c r="C55" s="174"/>
      <c r="D55" s="174"/>
      <c r="E55" s="128"/>
      <c r="F55" s="174" t="s">
        <v>243</v>
      </c>
      <c r="G55" s="128"/>
      <c r="H55" s="195">
        <f t="shared" ref="H55:R55" si="16">H11-H34</f>
        <v>0</v>
      </c>
      <c r="I55" s="195">
        <f t="shared" si="16"/>
        <v>72.900000000000091</v>
      </c>
      <c r="J55" s="195">
        <f t="shared" si="16"/>
        <v>162.54902999999877</v>
      </c>
      <c r="K55" s="195">
        <f t="shared" si="16"/>
        <v>255.84943999999996</v>
      </c>
      <c r="L55" s="195">
        <f t="shared" si="16"/>
        <v>60.175476799999956</v>
      </c>
      <c r="M55" s="195">
        <f t="shared" si="16"/>
        <v>64.530097984000008</v>
      </c>
      <c r="N55" s="196">
        <f t="shared" si="16"/>
        <v>79.482324136320017</v>
      </c>
      <c r="O55" s="195">
        <f t="shared" si="16"/>
        <v>92.185113942553471</v>
      </c>
      <c r="P55" s="195">
        <f t="shared" si="16"/>
        <v>89.262878121178119</v>
      </c>
      <c r="Q55" s="195">
        <f t="shared" si="16"/>
        <v>93.644432938709201</v>
      </c>
      <c r="R55" s="195">
        <f t="shared" si="16"/>
        <v>98.547488997640698</v>
      </c>
      <c r="S55" s="21"/>
      <c r="T55" s="212"/>
    </row>
    <row r="56" spans="1:20" s="17" customFormat="1" ht="15" customHeight="1" x14ac:dyDescent="0.2">
      <c r="A56" s="62">
        <v>56</v>
      </c>
      <c r="B56" s="47"/>
      <c r="C56" s="174"/>
      <c r="D56" s="174"/>
      <c r="E56" s="128"/>
      <c r="F56" s="174" t="s">
        <v>244</v>
      </c>
      <c r="G56" s="128"/>
      <c r="H56" s="195">
        <f t="shared" ref="H56:R56" si="17">H12-H35</f>
        <v>0</v>
      </c>
      <c r="I56" s="195">
        <f t="shared" si="17"/>
        <v>100.77999999999975</v>
      </c>
      <c r="J56" s="195">
        <f t="shared" si="17"/>
        <v>263.26152299999831</v>
      </c>
      <c r="K56" s="195">
        <f t="shared" si="17"/>
        <v>317.91435199999978</v>
      </c>
      <c r="L56" s="195">
        <f t="shared" si="17"/>
        <v>342.09346399999959</v>
      </c>
      <c r="M56" s="195">
        <f t="shared" si="17"/>
        <v>379.06228525440019</v>
      </c>
      <c r="N56" s="196">
        <f t="shared" si="17"/>
        <v>459.48353095948823</v>
      </c>
      <c r="O56" s="195">
        <f t="shared" si="17"/>
        <v>571.25033510853336</v>
      </c>
      <c r="P56" s="195">
        <f t="shared" si="17"/>
        <v>623.12355303822369</v>
      </c>
      <c r="Q56" s="195">
        <f t="shared" si="17"/>
        <v>684.77491586431097</v>
      </c>
      <c r="R56" s="195">
        <f t="shared" si="17"/>
        <v>724.87153018264598</v>
      </c>
      <c r="S56" s="21"/>
      <c r="T56" s="212"/>
    </row>
    <row r="57" spans="1:20" s="17" customFormat="1" ht="15" customHeight="1" x14ac:dyDescent="0.2">
      <c r="A57" s="62">
        <v>57</v>
      </c>
      <c r="B57" s="47"/>
      <c r="C57" s="174"/>
      <c r="D57" s="174"/>
      <c r="E57" s="128"/>
      <c r="F57" s="174" t="s">
        <v>245</v>
      </c>
      <c r="G57" s="128"/>
      <c r="H57" s="195">
        <f t="shared" ref="H57:R57" si="18">H13-H36</f>
        <v>0</v>
      </c>
      <c r="I57" s="195">
        <f t="shared" si="18"/>
        <v>2.1000000000000085</v>
      </c>
      <c r="J57" s="195">
        <f t="shared" si="18"/>
        <v>0</v>
      </c>
      <c r="K57" s="195">
        <f t="shared" si="18"/>
        <v>0</v>
      </c>
      <c r="L57" s="195">
        <f t="shared" si="18"/>
        <v>0</v>
      </c>
      <c r="M57" s="195">
        <f t="shared" si="18"/>
        <v>0</v>
      </c>
      <c r="N57" s="196">
        <f t="shared" si="18"/>
        <v>0</v>
      </c>
      <c r="O57" s="195">
        <f t="shared" si="18"/>
        <v>0</v>
      </c>
      <c r="P57" s="195">
        <f t="shared" si="18"/>
        <v>0</v>
      </c>
      <c r="Q57" s="195">
        <f t="shared" si="18"/>
        <v>0</v>
      </c>
      <c r="R57" s="195">
        <f t="shared" si="18"/>
        <v>0</v>
      </c>
      <c r="S57" s="21"/>
      <c r="T57" s="212"/>
    </row>
    <row r="58" spans="1:20" s="20" customFormat="1" ht="15" customHeight="1" x14ac:dyDescent="0.2">
      <c r="A58" s="62">
        <v>58</v>
      </c>
      <c r="B58" s="47"/>
      <c r="C58" s="174"/>
      <c r="D58" s="174"/>
      <c r="E58" s="128"/>
      <c r="F58" s="174" t="s">
        <v>254</v>
      </c>
      <c r="G58" s="128"/>
      <c r="H58" s="140"/>
      <c r="I58" s="140"/>
      <c r="J58" s="138"/>
      <c r="K58" s="138"/>
      <c r="L58" s="138"/>
      <c r="M58" s="140"/>
      <c r="N58" s="138"/>
      <c r="O58" s="140"/>
      <c r="P58" s="140"/>
      <c r="Q58" s="138"/>
      <c r="R58" s="138"/>
      <c r="S58" s="21"/>
      <c r="T58" s="212"/>
    </row>
    <row r="59" spans="1:20" s="17" customFormat="1" ht="15" customHeight="1" x14ac:dyDescent="0.2">
      <c r="A59" s="62">
        <v>59</v>
      </c>
      <c r="B59" s="47"/>
      <c r="C59" s="174"/>
      <c r="D59" s="174"/>
      <c r="E59" s="128"/>
      <c r="F59" s="190" t="s">
        <v>56</v>
      </c>
      <c r="G59" s="128"/>
      <c r="H59" s="195">
        <f t="shared" ref="H59:R59" si="19">H15-H38</f>
        <v>0</v>
      </c>
      <c r="I59" s="195">
        <f t="shared" si="19"/>
        <v>17.200000000000045</v>
      </c>
      <c r="J59" s="195">
        <f t="shared" si="19"/>
        <v>33.528389999999831</v>
      </c>
      <c r="K59" s="195">
        <f t="shared" si="19"/>
        <v>33.052320000000009</v>
      </c>
      <c r="L59" s="195">
        <f t="shared" si="19"/>
        <v>48.634974400000033</v>
      </c>
      <c r="M59" s="195">
        <f t="shared" si="19"/>
        <v>48.917977503999964</v>
      </c>
      <c r="N59" s="196">
        <f t="shared" si="19"/>
        <v>59.296337054080027</v>
      </c>
      <c r="O59" s="195">
        <f t="shared" si="19"/>
        <v>69.882263795161521</v>
      </c>
      <c r="P59" s="195">
        <f t="shared" si="19"/>
        <v>74.671830735985509</v>
      </c>
      <c r="Q59" s="195">
        <f t="shared" si="19"/>
        <v>91.693507252486143</v>
      </c>
      <c r="R59" s="195">
        <f t="shared" si="19"/>
        <v>89.787712197850396</v>
      </c>
      <c r="S59" s="21"/>
      <c r="T59" s="212"/>
    </row>
    <row r="60" spans="1:20" s="17" customFormat="1" ht="15" customHeight="1" x14ac:dyDescent="0.2">
      <c r="A60" s="62">
        <v>60</v>
      </c>
      <c r="B60" s="47"/>
      <c r="C60" s="174"/>
      <c r="D60" s="174"/>
      <c r="E60" s="128"/>
      <c r="F60" s="190" t="s">
        <v>82</v>
      </c>
      <c r="G60" s="128"/>
      <c r="H60" s="195">
        <f t="shared" ref="H60:R60" si="20">H16-H39</f>
        <v>0</v>
      </c>
      <c r="I60" s="195">
        <f t="shared" si="20"/>
        <v>0</v>
      </c>
      <c r="J60" s="195">
        <f t="shared" si="20"/>
        <v>0</v>
      </c>
      <c r="K60" s="195">
        <f t="shared" si="20"/>
        <v>0</v>
      </c>
      <c r="L60" s="195">
        <f t="shared" si="20"/>
        <v>0</v>
      </c>
      <c r="M60" s="195">
        <f t="shared" si="20"/>
        <v>0</v>
      </c>
      <c r="N60" s="196">
        <f t="shared" si="20"/>
        <v>0</v>
      </c>
      <c r="O60" s="195">
        <f t="shared" si="20"/>
        <v>0</v>
      </c>
      <c r="P60" s="195">
        <f t="shared" si="20"/>
        <v>0</v>
      </c>
      <c r="Q60" s="195">
        <f t="shared" si="20"/>
        <v>0</v>
      </c>
      <c r="R60" s="195">
        <f t="shared" si="20"/>
        <v>0</v>
      </c>
      <c r="S60" s="21"/>
      <c r="T60" s="212"/>
    </row>
    <row r="61" spans="1:20" s="17" customFormat="1" ht="15" customHeight="1" thickBot="1" x14ac:dyDescent="0.25">
      <c r="A61" s="62">
        <v>61</v>
      </c>
      <c r="B61" s="47"/>
      <c r="C61" s="174"/>
      <c r="D61" s="174"/>
      <c r="E61" s="128"/>
      <c r="F61" s="190" t="s">
        <v>301</v>
      </c>
      <c r="G61" s="128"/>
      <c r="H61" s="195">
        <f t="shared" ref="H61:R61" si="21">H17-H40</f>
        <v>0</v>
      </c>
      <c r="I61" s="195">
        <f t="shared" si="21"/>
        <v>21.860000000000127</v>
      </c>
      <c r="J61" s="195">
        <f t="shared" si="21"/>
        <v>19.0984499999999</v>
      </c>
      <c r="K61" s="195">
        <f t="shared" si="21"/>
        <v>27.543599999999969</v>
      </c>
      <c r="L61" s="195">
        <f t="shared" si="21"/>
        <v>28.851255999999978</v>
      </c>
      <c r="M61" s="195">
        <f t="shared" si="21"/>
        <v>36.428281120000008</v>
      </c>
      <c r="N61" s="197">
        <f t="shared" si="21"/>
        <v>44.156846742400035</v>
      </c>
      <c r="O61" s="195">
        <f t="shared" si="21"/>
        <v>52.03998367724796</v>
      </c>
      <c r="P61" s="195">
        <f t="shared" si="21"/>
        <v>60.080783350792956</v>
      </c>
      <c r="Q61" s="195">
        <f t="shared" si="21"/>
        <v>68.282399017808814</v>
      </c>
      <c r="R61" s="195">
        <f t="shared" si="21"/>
        <v>76.648046998165</v>
      </c>
      <c r="S61" s="21"/>
      <c r="T61" s="212"/>
    </row>
    <row r="62" spans="1:20" s="17" customFormat="1" ht="15" customHeight="1" thickBot="1" x14ac:dyDescent="0.25">
      <c r="A62" s="62">
        <v>62</v>
      </c>
      <c r="B62" s="47"/>
      <c r="C62" s="174"/>
      <c r="D62" s="174"/>
      <c r="E62" s="64"/>
      <c r="F62" s="64" t="s">
        <v>253</v>
      </c>
      <c r="G62" s="128"/>
      <c r="H62" s="193">
        <f t="shared" ref="H62:R62" si="22">H18-H41</f>
        <v>0</v>
      </c>
      <c r="I62" s="193">
        <f t="shared" si="22"/>
        <v>39.060000000000173</v>
      </c>
      <c r="J62" s="193">
        <f t="shared" si="22"/>
        <v>52.626839999999675</v>
      </c>
      <c r="K62" s="193">
        <f t="shared" si="22"/>
        <v>60.595919999999978</v>
      </c>
      <c r="L62" s="193">
        <f t="shared" si="22"/>
        <v>77.486230400000068</v>
      </c>
      <c r="M62" s="193">
        <f t="shared" si="22"/>
        <v>85.346258624000029</v>
      </c>
      <c r="N62" s="194">
        <f t="shared" si="22"/>
        <v>103.45318379648006</v>
      </c>
      <c r="O62" s="193">
        <f t="shared" si="22"/>
        <v>121.92224747240948</v>
      </c>
      <c r="P62" s="193">
        <f t="shared" si="22"/>
        <v>134.75261408677852</v>
      </c>
      <c r="Q62" s="193">
        <f t="shared" si="22"/>
        <v>159.9759062702949</v>
      </c>
      <c r="R62" s="193">
        <f t="shared" si="22"/>
        <v>166.4357591960154</v>
      </c>
      <c r="S62" s="21"/>
      <c r="T62" s="212"/>
    </row>
    <row r="63" spans="1:20" s="87" customFormat="1" ht="15" customHeight="1" thickBot="1" x14ac:dyDescent="0.25">
      <c r="A63" s="62">
        <v>63</v>
      </c>
      <c r="B63" s="47"/>
      <c r="C63" s="174"/>
      <c r="D63" s="174"/>
      <c r="E63" s="64" t="s">
        <v>532</v>
      </c>
      <c r="F63" s="64"/>
      <c r="G63" s="128"/>
      <c r="H63" s="193">
        <f>H19-H42</f>
        <v>0</v>
      </c>
      <c r="I63" s="193">
        <f t="shared" ref="I63:R63" si="23">I19-I42</f>
        <v>273.34000000000015</v>
      </c>
      <c r="J63" s="193">
        <f t="shared" si="23"/>
        <v>602.57731799999419</v>
      </c>
      <c r="K63" s="193">
        <f t="shared" si="23"/>
        <v>811.86291199999869</v>
      </c>
      <c r="L63" s="193">
        <f t="shared" si="23"/>
        <v>720.86923919999936</v>
      </c>
      <c r="M63" s="193">
        <f t="shared" si="23"/>
        <v>828.17095106240049</v>
      </c>
      <c r="N63" s="194">
        <f>N19-N42</f>
        <v>954.67102657068972</v>
      </c>
      <c r="O63" s="193">
        <f t="shared" si="23"/>
        <v>1145.9204405729997</v>
      </c>
      <c r="P63" s="193">
        <f t="shared" si="23"/>
        <v>1259.1215596516176</v>
      </c>
      <c r="Q63" s="193">
        <f t="shared" si="23"/>
        <v>1406.6174197668606</v>
      </c>
      <c r="R63" s="193">
        <f t="shared" si="23"/>
        <v>1504.4916653639812</v>
      </c>
      <c r="S63" s="21"/>
      <c r="T63" s="212"/>
    </row>
    <row r="64" spans="1:20" s="17" customFormat="1" ht="15" customHeight="1" thickBot="1" x14ac:dyDescent="0.25">
      <c r="A64" s="62">
        <v>64</v>
      </c>
      <c r="B64" s="47"/>
      <c r="C64" s="174"/>
      <c r="D64" s="174"/>
      <c r="E64" s="120"/>
      <c r="F64" s="229" t="s">
        <v>578</v>
      </c>
      <c r="G64" s="128"/>
      <c r="H64" s="195">
        <f t="shared" ref="H64:R64" si="24">H20-H43</f>
        <v>0</v>
      </c>
      <c r="I64" s="195">
        <f t="shared" si="24"/>
        <v>117.73999999999978</v>
      </c>
      <c r="J64" s="195">
        <f t="shared" si="24"/>
        <v>167.85415499999908</v>
      </c>
      <c r="K64" s="195">
        <f t="shared" si="24"/>
        <v>206.88303999999971</v>
      </c>
      <c r="L64" s="195">
        <f t="shared" si="24"/>
        <v>297.16793680000001</v>
      </c>
      <c r="M64" s="195">
        <f t="shared" si="24"/>
        <v>46.836361440000019</v>
      </c>
      <c r="N64" s="198">
        <f t="shared" si="24"/>
        <v>44.787658838720006</v>
      </c>
      <c r="O64" s="195">
        <f>O20-O43</f>
        <v>63.191408750943936</v>
      </c>
      <c r="P64" s="195">
        <f t="shared" si="24"/>
        <v>65.230564780860902</v>
      </c>
      <c r="Q64" s="195">
        <f t="shared" si="24"/>
        <v>74.135176076478103</v>
      </c>
      <c r="R64" s="195">
        <f t="shared" si="24"/>
        <v>83.217879598007698</v>
      </c>
      <c r="S64" s="21"/>
      <c r="T64" s="212"/>
    </row>
    <row r="65" spans="1:20" s="17" customFormat="1" ht="15" customHeight="1" thickBot="1" x14ac:dyDescent="0.25">
      <c r="A65" s="62">
        <v>65</v>
      </c>
      <c r="B65" s="47"/>
      <c r="C65" s="174"/>
      <c r="D65" s="174"/>
      <c r="E65" s="120" t="s">
        <v>515</v>
      </c>
      <c r="F65" s="174"/>
      <c r="G65" s="125"/>
      <c r="H65" s="193">
        <f>H21-H44</f>
        <v>0</v>
      </c>
      <c r="I65" s="193">
        <f t="shared" ref="I65:R65" si="25">I21-I44</f>
        <v>391.08000000000175</v>
      </c>
      <c r="J65" s="193">
        <f t="shared" si="25"/>
        <v>770.43147299999328</v>
      </c>
      <c r="K65" s="193">
        <f t="shared" si="25"/>
        <v>1018.7459519999975</v>
      </c>
      <c r="L65" s="193">
        <f t="shared" si="25"/>
        <v>1018.0371759999998</v>
      </c>
      <c r="M65" s="193">
        <f t="shared" si="25"/>
        <v>875.00731250240096</v>
      </c>
      <c r="N65" s="194">
        <f t="shared" si="25"/>
        <v>999.45868540941046</v>
      </c>
      <c r="O65" s="193">
        <f t="shared" si="25"/>
        <v>1209.1118493239428</v>
      </c>
      <c r="P65" s="193">
        <f t="shared" si="25"/>
        <v>1324.3521244324784</v>
      </c>
      <c r="Q65" s="193">
        <f t="shared" si="25"/>
        <v>1480.752595843338</v>
      </c>
      <c r="R65" s="193">
        <f t="shared" si="25"/>
        <v>1587.7095449619883</v>
      </c>
      <c r="S65" s="21"/>
      <c r="T65" s="212"/>
    </row>
    <row r="66" spans="1:20" s="9" customFormat="1" x14ac:dyDescent="0.2">
      <c r="A66" s="62">
        <v>66</v>
      </c>
      <c r="B66" s="47"/>
      <c r="C66" s="174"/>
      <c r="D66" s="174"/>
      <c r="E66" s="125"/>
      <c r="F66" s="125"/>
      <c r="G66" s="125"/>
      <c r="H66" s="305" t="s">
        <v>239</v>
      </c>
      <c r="I66" s="125"/>
      <c r="J66" s="125"/>
      <c r="K66" s="125"/>
      <c r="L66" s="125"/>
      <c r="M66" s="125"/>
      <c r="N66" s="125"/>
      <c r="O66" s="125"/>
      <c r="P66" s="125"/>
      <c r="Q66" s="125"/>
      <c r="R66" s="132"/>
      <c r="S66" s="21"/>
      <c r="T66" s="213"/>
    </row>
    <row r="67" spans="1:20" s="17" customFormat="1" ht="21" customHeight="1" x14ac:dyDescent="0.2">
      <c r="A67" s="62">
        <v>67</v>
      </c>
      <c r="B67" s="47"/>
      <c r="C67" s="125"/>
      <c r="D67" s="125"/>
      <c r="E67" s="125"/>
      <c r="F67" s="125"/>
      <c r="G67" s="125"/>
      <c r="H67" s="306"/>
      <c r="I67" s="145" t="s">
        <v>454</v>
      </c>
      <c r="J67" s="145" t="s">
        <v>455</v>
      </c>
      <c r="K67" s="145" t="s">
        <v>456</v>
      </c>
      <c r="L67" s="145" t="s">
        <v>457</v>
      </c>
      <c r="M67" s="145" t="s">
        <v>458</v>
      </c>
      <c r="N67" s="145"/>
      <c r="O67" s="145"/>
      <c r="P67" s="145"/>
      <c r="Q67" s="145"/>
      <c r="R67" s="145"/>
      <c r="S67" s="21"/>
      <c r="T67" s="212"/>
    </row>
    <row r="68" spans="1:20" s="17" customFormat="1" ht="30" customHeight="1" x14ac:dyDescent="0.3">
      <c r="A68" s="62">
        <v>68</v>
      </c>
      <c r="B68" s="47"/>
      <c r="C68" s="110" t="s">
        <v>468</v>
      </c>
      <c r="D68" s="125"/>
      <c r="E68" s="125"/>
      <c r="F68" s="125"/>
      <c r="G68" s="222" t="str">
        <f>IF(ISNUMBER(CoverSheet!$C$12),"for year ended","")</f>
        <v>for year ended</v>
      </c>
      <c r="H68" s="179">
        <f>IF(ISNUMBER(CoverSheet!$C$12),DATE(YEAR(CoverSheet!$C$12),MONTH(CoverSheet!$C$12),DAY(CoverSheet!$C$12))-1,"")</f>
        <v>42094</v>
      </c>
      <c r="I68" s="179">
        <f>IF(ISNUMBER(CoverSheet!$C$12),DATE(YEAR(CoverSheet!$C$12)+1,MONTH(CoverSheet!$C$12),DAY(CoverSheet!$C$12))-1,"")</f>
        <v>42460</v>
      </c>
      <c r="J68" s="179">
        <f>IF(ISNUMBER(CoverSheet!$C$12),DATE(YEAR(CoverSheet!$C$12)+2,MONTH(CoverSheet!$C$12),DAY(CoverSheet!$C$12))-1,"")</f>
        <v>42825</v>
      </c>
      <c r="K68" s="179">
        <f>IF(ISNUMBER(CoverSheet!$C$12),DATE(YEAR(CoverSheet!$C$12)+3,MONTH(CoverSheet!$C$12),DAY(CoverSheet!$C$12))-1,"")</f>
        <v>43190</v>
      </c>
      <c r="L68" s="179">
        <f>IF(ISNUMBER(CoverSheet!$C$12),DATE(YEAR(CoverSheet!$C$12)+4,MONTH(CoverSheet!$C$12),DAY(CoverSheet!$C$12))-1,"")</f>
        <v>43555</v>
      </c>
      <c r="M68" s="179">
        <f>IF(ISNUMBER(CoverSheet!$C$12),DATE(YEAR(CoverSheet!$C$12)+5,MONTH(CoverSheet!$C$12),DAY(CoverSheet!$C$12))-1,"")</f>
        <v>43921</v>
      </c>
      <c r="N68" s="178"/>
      <c r="O68" s="178"/>
      <c r="P68" s="178"/>
      <c r="Q68" s="178"/>
      <c r="R68" s="178"/>
      <c r="S68" s="21"/>
      <c r="T68" s="212"/>
    </row>
    <row r="69" spans="1:20" s="10" customFormat="1" ht="15" customHeight="1" x14ac:dyDescent="0.2">
      <c r="A69" s="62">
        <v>69</v>
      </c>
      <c r="B69" s="47"/>
      <c r="C69" s="174"/>
      <c r="D69" s="174"/>
      <c r="E69" s="125"/>
      <c r="F69" s="133" t="s">
        <v>508</v>
      </c>
      <c r="G69" s="125"/>
      <c r="H69" s="155" t="s">
        <v>473</v>
      </c>
      <c r="I69" s="125"/>
      <c r="J69" s="125"/>
      <c r="K69" s="125"/>
      <c r="L69" s="125"/>
      <c r="M69" s="177"/>
      <c r="N69" s="125"/>
      <c r="O69" s="125"/>
      <c r="P69" s="125"/>
      <c r="Q69" s="125"/>
      <c r="R69" s="125"/>
      <c r="S69" s="21"/>
      <c r="T69" s="212"/>
    </row>
    <row r="70" spans="1:20" s="7" customFormat="1" ht="15" customHeight="1" x14ac:dyDescent="0.2">
      <c r="A70" s="62">
        <v>70</v>
      </c>
      <c r="B70" s="47"/>
      <c r="C70" s="304"/>
      <c r="D70" s="304"/>
      <c r="E70" s="125"/>
      <c r="F70" s="207" t="str">
        <f>'[1]S11a.Capex Forecast'!F70</f>
        <v>Low Charge</v>
      </c>
      <c r="G70" s="125"/>
      <c r="H70" s="192">
        <f>'[1]S11a.Capex Forecast'!H70</f>
        <v>104.70121390303581</v>
      </c>
      <c r="I70" s="192">
        <f>'[1]S11a.Capex Forecast'!I70</f>
        <v>105.96922168386841</v>
      </c>
      <c r="J70" s="192">
        <f>'[1]S11a.Capex Forecast'!J70</f>
        <v>105.96922168386841</v>
      </c>
      <c r="K70" s="192">
        <f>'[1]S11a.Capex Forecast'!K70</f>
        <v>105.06350184041655</v>
      </c>
      <c r="L70" s="192">
        <f>'[1]S11a.Capex Forecast'!L70</f>
        <v>105.96922168386841</v>
      </c>
      <c r="M70" s="192">
        <f>'[1]S11a.Capex Forecast'!M70</f>
        <v>104.15778199696469</v>
      </c>
      <c r="N70" s="125"/>
      <c r="O70" s="125"/>
      <c r="P70" s="125"/>
      <c r="Q70" s="125"/>
      <c r="R70" s="125"/>
      <c r="S70" s="21"/>
      <c r="T70" s="212"/>
    </row>
    <row r="71" spans="1:20" s="290" customFormat="1" ht="15" customHeight="1" x14ac:dyDescent="0.2">
      <c r="A71" s="62"/>
      <c r="B71" s="47"/>
      <c r="C71" s="289"/>
      <c r="D71" s="289"/>
      <c r="E71" s="125"/>
      <c r="F71" s="207" t="str">
        <f>'[1]S11a.Capex Forecast'!F71</f>
        <v>015</v>
      </c>
      <c r="G71" s="125"/>
      <c r="H71" s="226">
        <f>'[1]S11a.Capex Forecast'!H71</f>
        <v>1415.7457948927783</v>
      </c>
      <c r="I71" s="226">
        <f>'[1]S11a.Capex Forecast'!I71</f>
        <v>1432.891505211549</v>
      </c>
      <c r="J71" s="226">
        <f>'[1]S11a.Capex Forecast'!J71</f>
        <v>1432.891505211549</v>
      </c>
      <c r="K71" s="226">
        <f>'[1]S11a.Capex Forecast'!K71</f>
        <v>1420.64456926957</v>
      </c>
      <c r="L71" s="226">
        <f>'[1]S11a.Capex Forecast'!L71</f>
        <v>1432.891505211549</v>
      </c>
      <c r="M71" s="226">
        <f>'[1]S11a.Capex Forecast'!M71</f>
        <v>1408.3976333275909</v>
      </c>
      <c r="N71" s="125"/>
      <c r="O71" s="125"/>
      <c r="P71" s="125"/>
      <c r="Q71" s="125"/>
      <c r="R71" s="125"/>
      <c r="S71" s="21"/>
      <c r="T71" s="212"/>
    </row>
    <row r="72" spans="1:20" s="290" customFormat="1" ht="15" customHeight="1" x14ac:dyDescent="0.2">
      <c r="A72" s="62"/>
      <c r="B72" s="47"/>
      <c r="C72" s="289"/>
      <c r="D72" s="289"/>
      <c r="E72" s="125"/>
      <c r="F72" s="207" t="str">
        <f>'[1]S11a.Capex Forecast'!F72</f>
        <v>360</v>
      </c>
      <c r="G72" s="125"/>
      <c r="H72" s="226">
        <f>'[1]S11a.Capex Forecast'!H72</f>
        <v>387.00205970185419</v>
      </c>
      <c r="I72" s="226">
        <f>'[1]S11a.Capex Forecast'!I72</f>
        <v>391.68893585741296</v>
      </c>
      <c r="J72" s="226">
        <f>'[1]S11a.Capex Forecast'!J72</f>
        <v>391.68893585741296</v>
      </c>
      <c r="K72" s="226">
        <f>'[1]S11a.Capex Forecast'!K72</f>
        <v>388.34116717487098</v>
      </c>
      <c r="L72" s="226">
        <f>'[1]S11a.Capex Forecast'!L72</f>
        <v>391.68893585741296</v>
      </c>
      <c r="M72" s="226">
        <f>'[1]S11a.Capex Forecast'!M72</f>
        <v>384.99339849232899</v>
      </c>
      <c r="N72" s="125"/>
      <c r="O72" s="125"/>
      <c r="P72" s="125"/>
      <c r="Q72" s="125"/>
      <c r="R72" s="125"/>
      <c r="S72" s="21"/>
      <c r="T72" s="212"/>
    </row>
    <row r="73" spans="1:20" ht="15" customHeight="1" x14ac:dyDescent="0.2">
      <c r="A73" s="62">
        <v>71</v>
      </c>
      <c r="B73" s="47"/>
      <c r="C73" s="304"/>
      <c r="D73" s="304"/>
      <c r="E73" s="125"/>
      <c r="F73" s="207" t="str">
        <f>'[1]S11a.Capex Forecast'!F73</f>
        <v>Assessed</v>
      </c>
      <c r="G73" s="125"/>
      <c r="H73" s="192">
        <f>'[1]S11a.Capex Forecast'!H73</f>
        <v>982.55093150233142</v>
      </c>
      <c r="I73" s="192">
        <f>'[1]S11a.Capex Forecast'!I73</f>
        <v>994.45033724716939</v>
      </c>
      <c r="J73" s="192">
        <f>'[1]S11a.Capex Forecast'!J73</f>
        <v>994.45033724716939</v>
      </c>
      <c r="K73" s="192">
        <f>'[1]S11a.Capex Forecast'!K73</f>
        <v>985.95076171514222</v>
      </c>
      <c r="L73" s="192">
        <f>'[1]S11a.Capex Forecast'!L73</f>
        <v>994.45033724716939</v>
      </c>
      <c r="M73" s="192">
        <f>'[1]S11a.Capex Forecast'!M73</f>
        <v>977.45118618311517</v>
      </c>
      <c r="N73" s="125"/>
      <c r="O73" s="125"/>
      <c r="P73" s="125"/>
      <c r="Q73" s="125"/>
      <c r="R73" s="125"/>
      <c r="S73" s="21"/>
      <c r="T73" s="212"/>
    </row>
    <row r="74" spans="1:20" s="11" customFormat="1" ht="15" customHeight="1" x14ac:dyDescent="0.2">
      <c r="A74" s="62">
        <v>72</v>
      </c>
      <c r="B74" s="47"/>
      <c r="C74" s="304"/>
      <c r="D74" s="304"/>
      <c r="E74" s="125"/>
      <c r="F74" s="207" t="str">
        <f>'[1]S11a.Capex Forecast'!F74</f>
        <v>TOU 400V</v>
      </c>
      <c r="G74" s="125"/>
      <c r="H74" s="192">
        <f>'[1]S11a.Capex Forecast'!H74</f>
        <v>0</v>
      </c>
      <c r="I74" s="192">
        <f>'[1]S11a.Capex Forecast'!I74</f>
        <v>0</v>
      </c>
      <c r="J74" s="192">
        <f>'[1]S11a.Capex Forecast'!J74</f>
        <v>0</v>
      </c>
      <c r="K74" s="192">
        <f>'[1]S11a.Capex Forecast'!K74</f>
        <v>0</v>
      </c>
      <c r="L74" s="192">
        <f>'[1]S11a.Capex Forecast'!L74</f>
        <v>0</v>
      </c>
      <c r="M74" s="192">
        <f>'[1]S11a.Capex Forecast'!M74</f>
        <v>0</v>
      </c>
      <c r="N74" s="125"/>
      <c r="O74" s="125"/>
      <c r="P74" s="125"/>
      <c r="Q74" s="125"/>
      <c r="R74" s="125"/>
      <c r="S74" s="21"/>
      <c r="T74" s="212"/>
    </row>
    <row r="75" spans="1:20" s="11" customFormat="1" ht="15" customHeight="1" x14ac:dyDescent="0.2">
      <c r="A75" s="62">
        <v>73</v>
      </c>
      <c r="B75" s="47"/>
      <c r="C75" s="304"/>
      <c r="D75" s="304"/>
      <c r="E75" s="125"/>
      <c r="F75" s="207" t="str">
        <f>'[1]S11a.Capex Forecast'!F75</f>
        <v>TOU 11kV</v>
      </c>
      <c r="G75" s="125"/>
      <c r="H75" s="192">
        <f>'[1]S11a.Capex Forecast'!H75</f>
        <v>0</v>
      </c>
      <c r="I75" s="192">
        <f>'[1]S11a.Capex Forecast'!I75</f>
        <v>0</v>
      </c>
      <c r="J75" s="192">
        <f>'[1]S11a.Capex Forecast'!J75</f>
        <v>0</v>
      </c>
      <c r="K75" s="192">
        <f>'[1]S11a.Capex Forecast'!K75</f>
        <v>0</v>
      </c>
      <c r="L75" s="192">
        <f>'[1]S11a.Capex Forecast'!L75</f>
        <v>0</v>
      </c>
      <c r="M75" s="192">
        <f>'[1]S11a.Capex Forecast'!M75</f>
        <v>0</v>
      </c>
      <c r="N75" s="125"/>
      <c r="O75" s="125"/>
      <c r="P75" s="125"/>
      <c r="Q75" s="125"/>
      <c r="R75" s="125"/>
      <c r="S75" s="21"/>
      <c r="T75" s="212"/>
    </row>
    <row r="76" spans="1:20" ht="15" customHeight="1" x14ac:dyDescent="0.2">
      <c r="A76" s="62">
        <v>74</v>
      </c>
      <c r="B76" s="47"/>
      <c r="C76" s="304"/>
      <c r="D76" s="304"/>
      <c r="E76" s="125"/>
      <c r="F76" s="207" t="str">
        <f>'[1]S11a.Capex Forecast'!F76</f>
        <v>IND</v>
      </c>
      <c r="G76" s="125"/>
      <c r="H76" s="192">
        <f>'[1]S11a.Capex Forecast'!H76</f>
        <v>0</v>
      </c>
      <c r="I76" s="192">
        <f>'[1]S11a.Capex Forecast'!I76</f>
        <v>0</v>
      </c>
      <c r="J76" s="192">
        <f>'[1]S11a.Capex Forecast'!J76</f>
        <v>0</v>
      </c>
      <c r="K76" s="192">
        <f>'[1]S11a.Capex Forecast'!K76</f>
        <v>0</v>
      </c>
      <c r="L76" s="192">
        <f>'[1]S11a.Capex Forecast'!L76</f>
        <v>0</v>
      </c>
      <c r="M76" s="192">
        <f>'[1]S11a.Capex Forecast'!M76</f>
        <v>0</v>
      </c>
      <c r="N76" s="125"/>
      <c r="O76" s="125" t="s">
        <v>6</v>
      </c>
      <c r="P76" s="125"/>
      <c r="Q76" s="125"/>
      <c r="R76" s="125"/>
      <c r="S76" s="21"/>
      <c r="T76" s="212"/>
    </row>
    <row r="77" spans="1:20" s="14" customFormat="1" ht="15" customHeight="1" thickBot="1" x14ac:dyDescent="0.25">
      <c r="A77" s="62">
        <v>75</v>
      </c>
      <c r="B77" s="47"/>
      <c r="C77" s="174"/>
      <c r="D77" s="174"/>
      <c r="E77" s="128"/>
      <c r="F77" s="107" t="s">
        <v>249</v>
      </c>
      <c r="G77" s="128"/>
      <c r="H77" s="140"/>
      <c r="I77" s="140"/>
      <c r="J77" s="138"/>
      <c r="K77" s="138"/>
      <c r="L77" s="138"/>
      <c r="M77" s="140"/>
      <c r="N77" s="125"/>
      <c r="O77" s="121"/>
      <c r="P77" s="121"/>
      <c r="Q77" s="125"/>
      <c r="R77" s="125"/>
      <c r="S77" s="21"/>
      <c r="T77" s="212"/>
    </row>
    <row r="78" spans="1:20" ht="15" customHeight="1" thickBot="1" x14ac:dyDescent="0.25">
      <c r="A78" s="62">
        <v>76</v>
      </c>
      <c r="B78" s="47"/>
      <c r="C78" s="174"/>
      <c r="D78" s="174"/>
      <c r="E78" s="120" t="s">
        <v>518</v>
      </c>
      <c r="F78" s="120"/>
      <c r="G78" s="125"/>
      <c r="H78" s="193">
        <f t="shared" ref="H78:M78" si="26">SUM(H70:H76)</f>
        <v>2890</v>
      </c>
      <c r="I78" s="193">
        <f t="shared" si="26"/>
        <v>2925</v>
      </c>
      <c r="J78" s="193">
        <f t="shared" si="26"/>
        <v>2925</v>
      </c>
      <c r="K78" s="193">
        <f t="shared" si="26"/>
        <v>2899.9999999999995</v>
      </c>
      <c r="L78" s="193">
        <f t="shared" si="26"/>
        <v>2925</v>
      </c>
      <c r="M78" s="193">
        <f t="shared" si="26"/>
        <v>2875</v>
      </c>
      <c r="N78" s="125"/>
      <c r="O78" s="125"/>
      <c r="P78" s="125"/>
      <c r="Q78" s="125"/>
      <c r="R78" s="125"/>
      <c r="S78" s="21"/>
      <c r="T78" s="212" t="s">
        <v>543</v>
      </c>
    </row>
    <row r="79" spans="1:20" s="10" customFormat="1" ht="15" customHeight="1" thickBot="1" x14ac:dyDescent="0.25">
      <c r="A79" s="62">
        <v>77</v>
      </c>
      <c r="B79" s="47"/>
      <c r="C79" s="174"/>
      <c r="D79" s="124" t="s">
        <v>4</v>
      </c>
      <c r="E79" s="125"/>
      <c r="F79" s="174" t="s">
        <v>476</v>
      </c>
      <c r="G79" s="125"/>
      <c r="H79" s="192">
        <f>'[1]S11a.Capex Forecast'!H79</f>
        <v>697.78672032193163</v>
      </c>
      <c r="I79" s="192">
        <f>'[1]S11a.Capex Forecast'!I79</f>
        <v>671.43269102475256</v>
      </c>
      <c r="J79" s="192">
        <f>'[1]S11a.Capex Forecast'!J79</f>
        <v>474.30582261561489</v>
      </c>
      <c r="K79" s="192">
        <f>'[1]S11a.Capex Forecast'!K79</f>
        <v>494.4634686706446</v>
      </c>
      <c r="L79" s="192">
        <f>'[1]S11a.Capex Forecast'!L79</f>
        <v>741.61176566107827</v>
      </c>
      <c r="M79" s="192">
        <f>'[1]S11a.Capex Forecast'!M79</f>
        <v>785.41442601814992</v>
      </c>
      <c r="N79" s="125"/>
      <c r="O79" s="125"/>
      <c r="P79" s="125"/>
      <c r="Q79" s="125"/>
      <c r="R79" s="125"/>
      <c r="S79" s="21"/>
      <c r="T79" s="212"/>
    </row>
    <row r="80" spans="1:20" s="10" customFormat="1" ht="15" customHeight="1" thickBot="1" x14ac:dyDescent="0.25">
      <c r="A80" s="62">
        <v>78</v>
      </c>
      <c r="B80" s="47"/>
      <c r="C80" s="174"/>
      <c r="D80" s="174"/>
      <c r="E80" s="120" t="s">
        <v>469</v>
      </c>
      <c r="F80" s="120"/>
      <c r="G80" s="125"/>
      <c r="H80" s="193">
        <f t="shared" ref="H80:M80" si="27">H78-H79</f>
        <v>2192.2132796780684</v>
      </c>
      <c r="I80" s="193">
        <f t="shared" si="27"/>
        <v>2253.5673089752472</v>
      </c>
      <c r="J80" s="193">
        <f t="shared" si="27"/>
        <v>2450.6941773843851</v>
      </c>
      <c r="K80" s="193">
        <f t="shared" si="27"/>
        <v>2405.5365313293551</v>
      </c>
      <c r="L80" s="193">
        <f t="shared" si="27"/>
        <v>2183.3882343389218</v>
      </c>
      <c r="M80" s="193">
        <f t="shared" si="27"/>
        <v>2089.5855739818498</v>
      </c>
      <c r="N80" s="125"/>
      <c r="O80" s="125"/>
      <c r="P80" s="125"/>
      <c r="Q80" s="125"/>
      <c r="R80" s="125"/>
      <c r="S80" s="21"/>
      <c r="T80" s="212"/>
    </row>
    <row r="81" spans="1:20" s="17" customFormat="1" ht="30" customHeight="1" x14ac:dyDescent="0.3">
      <c r="A81" s="62">
        <v>79</v>
      </c>
      <c r="B81" s="47"/>
      <c r="C81" s="110" t="s">
        <v>419</v>
      </c>
      <c r="D81" s="125"/>
      <c r="E81" s="125"/>
      <c r="F81" s="125"/>
      <c r="G81" s="125"/>
      <c r="H81" s="178"/>
      <c r="I81" s="178"/>
      <c r="J81" s="178"/>
      <c r="K81" s="178"/>
      <c r="L81" s="178"/>
      <c r="M81" s="178"/>
      <c r="N81" s="178"/>
      <c r="O81" s="178"/>
      <c r="P81" s="178"/>
      <c r="Q81" s="178"/>
      <c r="R81" s="178"/>
      <c r="S81" s="21"/>
      <c r="T81" s="212"/>
    </row>
    <row r="82" spans="1:20" ht="15" customHeight="1" x14ac:dyDescent="0.2">
      <c r="A82" s="62">
        <v>80</v>
      </c>
      <c r="B82" s="47"/>
      <c r="C82" s="174"/>
      <c r="D82" s="174"/>
      <c r="E82" s="125"/>
      <c r="F82" s="174" t="s">
        <v>494</v>
      </c>
      <c r="G82" s="125"/>
      <c r="H82" s="192">
        <f>'[1]S11a.Capex Forecast'!H82</f>
        <v>0</v>
      </c>
      <c r="I82" s="192">
        <f>'[1]S11a.Capex Forecast'!I82</f>
        <v>30</v>
      </c>
      <c r="J82" s="192">
        <f>'[1]S11a.Capex Forecast'!J82</f>
        <v>3200</v>
      </c>
      <c r="K82" s="192">
        <f>'[1]S11a.Capex Forecast'!K82</f>
        <v>3500</v>
      </c>
      <c r="L82" s="192">
        <f>'[1]S11a.Capex Forecast'!L82</f>
        <v>0</v>
      </c>
      <c r="M82" s="192">
        <f>'[1]S11a.Capex Forecast'!M82</f>
        <v>0</v>
      </c>
      <c r="N82" s="125"/>
      <c r="O82" s="125"/>
      <c r="P82" s="125"/>
      <c r="Q82" s="125"/>
      <c r="R82" s="125"/>
      <c r="S82" s="21"/>
      <c r="T82" s="212"/>
    </row>
    <row r="83" spans="1:20" ht="15" customHeight="1" x14ac:dyDescent="0.2">
      <c r="A83" s="62">
        <v>81</v>
      </c>
      <c r="B83" s="47"/>
      <c r="C83" s="174"/>
      <c r="D83" s="174"/>
      <c r="E83" s="125"/>
      <c r="F83" s="174" t="s">
        <v>57</v>
      </c>
      <c r="G83" s="125"/>
      <c r="H83" s="192">
        <f>'[1]S11a.Capex Forecast'!H83</f>
        <v>0</v>
      </c>
      <c r="I83" s="192">
        <f>'[1]S11a.Capex Forecast'!I83</f>
        <v>80</v>
      </c>
      <c r="J83" s="192">
        <f>'[1]S11a.Capex Forecast'!J83</f>
        <v>0</v>
      </c>
      <c r="K83" s="192">
        <f>'[1]S11a.Capex Forecast'!K83</f>
        <v>0</v>
      </c>
      <c r="L83" s="192">
        <f>'[1]S11a.Capex Forecast'!L83</f>
        <v>0</v>
      </c>
      <c r="M83" s="192">
        <f>'[1]S11a.Capex Forecast'!M83</f>
        <v>0</v>
      </c>
      <c r="N83" s="125"/>
      <c r="O83" s="125"/>
      <c r="P83" s="125"/>
      <c r="Q83" s="125"/>
      <c r="R83" s="125"/>
      <c r="S83" s="21"/>
      <c r="T83" s="212"/>
    </row>
    <row r="84" spans="1:20" ht="15" customHeight="1" x14ac:dyDescent="0.2">
      <c r="A84" s="62">
        <v>82</v>
      </c>
      <c r="B84" s="47"/>
      <c r="C84" s="174"/>
      <c r="D84" s="174"/>
      <c r="E84" s="125"/>
      <c r="F84" s="174" t="s">
        <v>240</v>
      </c>
      <c r="G84" s="125"/>
      <c r="H84" s="192">
        <f>'[1]S11a.Capex Forecast'!H84</f>
        <v>470</v>
      </c>
      <c r="I84" s="192">
        <f>'[1]S11a.Capex Forecast'!I84</f>
        <v>2205</v>
      </c>
      <c r="J84" s="192">
        <f>'[1]S11a.Capex Forecast'!J84</f>
        <v>0</v>
      </c>
      <c r="K84" s="192">
        <f>'[1]S11a.Capex Forecast'!K84</f>
        <v>0</v>
      </c>
      <c r="L84" s="192">
        <f>'[1]S11a.Capex Forecast'!L84</f>
        <v>0</v>
      </c>
      <c r="M84" s="192">
        <f>'[1]S11a.Capex Forecast'!M84</f>
        <v>0</v>
      </c>
      <c r="N84" s="125"/>
      <c r="O84" s="125"/>
      <c r="P84" s="125"/>
      <c r="Q84" s="125"/>
      <c r="R84" s="125"/>
      <c r="S84" s="21"/>
      <c r="T84" s="212"/>
    </row>
    <row r="85" spans="1:20" ht="15" customHeight="1" x14ac:dyDescent="0.2">
      <c r="A85" s="62">
        <v>83</v>
      </c>
      <c r="B85" s="47"/>
      <c r="C85" s="174"/>
      <c r="D85" s="174"/>
      <c r="E85" s="125"/>
      <c r="F85" s="174" t="s">
        <v>241</v>
      </c>
      <c r="G85" s="125"/>
      <c r="H85" s="192">
        <f>'[1]S11a.Capex Forecast'!H85</f>
        <v>420</v>
      </c>
      <c r="I85" s="192">
        <f>'[1]S11a.Capex Forecast'!I85</f>
        <v>300</v>
      </c>
      <c r="J85" s="192">
        <f>'[1]S11a.Capex Forecast'!J85</f>
        <v>300</v>
      </c>
      <c r="K85" s="192">
        <f>'[1]S11a.Capex Forecast'!K85</f>
        <v>300</v>
      </c>
      <c r="L85" s="192">
        <f>'[1]S11a.Capex Forecast'!L85</f>
        <v>300</v>
      </c>
      <c r="M85" s="192">
        <f>'[1]S11a.Capex Forecast'!M85</f>
        <v>350</v>
      </c>
      <c r="N85" s="125"/>
      <c r="O85" s="125"/>
      <c r="P85" s="125"/>
      <c r="Q85" s="125"/>
      <c r="R85" s="125"/>
      <c r="S85" s="21"/>
      <c r="T85" s="212"/>
    </row>
    <row r="86" spans="1:20" ht="15" customHeight="1" x14ac:dyDescent="0.2">
      <c r="A86" s="62">
        <v>84</v>
      </c>
      <c r="B86" s="47"/>
      <c r="C86" s="174"/>
      <c r="D86" s="174"/>
      <c r="E86" s="125"/>
      <c r="F86" s="174" t="s">
        <v>242</v>
      </c>
      <c r="G86" s="125"/>
      <c r="H86" s="192">
        <f>'[1]S11a.Capex Forecast'!H86</f>
        <v>250</v>
      </c>
      <c r="I86" s="192">
        <f>'[1]S11a.Capex Forecast'!I86</f>
        <v>680</v>
      </c>
      <c r="J86" s="192">
        <f>'[1]S11a.Capex Forecast'!J86</f>
        <v>80</v>
      </c>
      <c r="K86" s="192">
        <f>'[1]S11a.Capex Forecast'!K86</f>
        <v>180</v>
      </c>
      <c r="L86" s="192">
        <f>'[1]S11a.Capex Forecast'!L86</f>
        <v>180</v>
      </c>
      <c r="M86" s="192">
        <f>'[1]S11a.Capex Forecast'!M86</f>
        <v>120</v>
      </c>
      <c r="N86" s="125"/>
      <c r="O86" s="125"/>
      <c r="P86" s="125"/>
      <c r="Q86" s="125"/>
      <c r="R86" s="125"/>
      <c r="S86" s="21"/>
      <c r="T86" s="212"/>
    </row>
    <row r="87" spans="1:20" ht="15" customHeight="1" x14ac:dyDescent="0.2">
      <c r="A87" s="62">
        <v>85</v>
      </c>
      <c r="B87" s="47"/>
      <c r="C87" s="174"/>
      <c r="D87" s="174"/>
      <c r="E87" s="125"/>
      <c r="F87" s="174" t="s">
        <v>71</v>
      </c>
      <c r="G87" s="125"/>
      <c r="H87" s="192">
        <f>'[1]S11a.Capex Forecast'!H87</f>
        <v>0</v>
      </c>
      <c r="I87" s="192">
        <f>'[1]S11a.Capex Forecast'!I87</f>
        <v>0</v>
      </c>
      <c r="J87" s="192">
        <f>'[1]S11a.Capex Forecast'!J87</f>
        <v>0</v>
      </c>
      <c r="K87" s="192">
        <f>'[1]S11a.Capex Forecast'!K87</f>
        <v>0</v>
      </c>
      <c r="L87" s="192">
        <f>'[1]S11a.Capex Forecast'!L87</f>
        <v>0</v>
      </c>
      <c r="M87" s="192">
        <f>'[1]S11a.Capex Forecast'!M87</f>
        <v>0</v>
      </c>
      <c r="N87" s="125"/>
      <c r="O87" s="125"/>
      <c r="P87" s="125"/>
      <c r="Q87" s="125"/>
      <c r="R87" s="125"/>
      <c r="S87" s="21"/>
      <c r="T87" s="212"/>
    </row>
    <row r="88" spans="1:20" ht="15" customHeight="1" thickBot="1" x14ac:dyDescent="0.25">
      <c r="A88" s="62">
        <v>86</v>
      </c>
      <c r="B88" s="47"/>
      <c r="C88" s="174"/>
      <c r="D88" s="174"/>
      <c r="E88" s="125"/>
      <c r="F88" s="174" t="s">
        <v>466</v>
      </c>
      <c r="G88" s="125"/>
      <c r="H88" s="192">
        <f>'[1]S11a.Capex Forecast'!H88</f>
        <v>250</v>
      </c>
      <c r="I88" s="192">
        <f>'[1]S11a.Capex Forecast'!I88</f>
        <v>350</v>
      </c>
      <c r="J88" s="192">
        <f>'[1]S11a.Capex Forecast'!J88</f>
        <v>250</v>
      </c>
      <c r="K88" s="192">
        <f>'[1]S11a.Capex Forecast'!K88</f>
        <v>200</v>
      </c>
      <c r="L88" s="192">
        <f>'[1]S11a.Capex Forecast'!L88</f>
        <v>250</v>
      </c>
      <c r="M88" s="192">
        <f>'[1]S11a.Capex Forecast'!M88</f>
        <v>150</v>
      </c>
      <c r="N88" s="125"/>
      <c r="O88" s="125"/>
      <c r="P88" s="125"/>
      <c r="Q88" s="125"/>
      <c r="R88" s="125"/>
      <c r="S88" s="21"/>
      <c r="T88" s="212"/>
    </row>
    <row r="89" spans="1:20" ht="15" customHeight="1" thickBot="1" x14ac:dyDescent="0.25">
      <c r="A89" s="62">
        <v>87</v>
      </c>
      <c r="B89" s="47"/>
      <c r="C89" s="174"/>
      <c r="D89" s="174"/>
      <c r="E89" s="120" t="s">
        <v>527</v>
      </c>
      <c r="F89" s="174"/>
      <c r="G89" s="125"/>
      <c r="H89" s="193">
        <f t="shared" ref="H89:M89" si="28">SUM(H82:H88)</f>
        <v>1390</v>
      </c>
      <c r="I89" s="193">
        <f t="shared" si="28"/>
        <v>3645</v>
      </c>
      <c r="J89" s="193">
        <f t="shared" si="28"/>
        <v>3830</v>
      </c>
      <c r="K89" s="193">
        <f t="shared" si="28"/>
        <v>4180</v>
      </c>
      <c r="L89" s="193">
        <f t="shared" si="28"/>
        <v>730</v>
      </c>
      <c r="M89" s="193">
        <f t="shared" si="28"/>
        <v>620</v>
      </c>
      <c r="N89" s="125"/>
      <c r="O89" s="125"/>
      <c r="P89" s="125"/>
      <c r="Q89" s="125"/>
      <c r="R89" s="125"/>
      <c r="S89" s="21"/>
      <c r="T89" s="212" t="s">
        <v>544</v>
      </c>
    </row>
    <row r="90" spans="1:20" s="65" customFormat="1" ht="15" customHeight="1" thickBot="1" x14ac:dyDescent="0.25">
      <c r="A90" s="62">
        <v>88</v>
      </c>
      <c r="B90" s="47"/>
      <c r="C90" s="174"/>
      <c r="D90" s="124" t="s">
        <v>4</v>
      </c>
      <c r="E90" s="125"/>
      <c r="F90" s="174" t="s">
        <v>477</v>
      </c>
      <c r="G90" s="125"/>
      <c r="H90" s="192">
        <f>'[1]S11a.Capex Forecast'!H90</f>
        <v>335.61368209255534</v>
      </c>
      <c r="I90" s="192">
        <f>'[1]S11a.Capex Forecast'!I90</f>
        <v>836.70843035392238</v>
      </c>
      <c r="J90" s="192">
        <f>'[1]S11a.Capex Forecast'!J90</f>
        <v>621.05685491207009</v>
      </c>
      <c r="K90" s="192">
        <f>'[1]S11a.Capex Forecast'!K90</f>
        <v>712.70941346320501</v>
      </c>
      <c r="L90" s="192">
        <f>'[1]S11a.Capex Forecast'!L90</f>
        <v>185.08601331028621</v>
      </c>
      <c r="M90" s="192">
        <f>'[1]S11a.Capex Forecast'!M90</f>
        <v>169.3763283934793</v>
      </c>
      <c r="N90" s="125"/>
      <c r="O90" s="125"/>
      <c r="P90" s="125"/>
      <c r="Q90" s="125"/>
      <c r="R90" s="125"/>
      <c r="S90" s="21"/>
      <c r="T90" s="212"/>
    </row>
    <row r="91" spans="1:20" s="65" customFormat="1" ht="15" customHeight="1" thickBot="1" x14ac:dyDescent="0.25">
      <c r="A91" s="62">
        <v>89</v>
      </c>
      <c r="B91" s="47"/>
      <c r="C91" s="174"/>
      <c r="D91" s="174"/>
      <c r="E91" s="120" t="s">
        <v>528</v>
      </c>
      <c r="F91" s="120"/>
      <c r="G91" s="125"/>
      <c r="H91" s="193">
        <f t="shared" ref="H91:M91" si="29">H89-H90</f>
        <v>1054.3863179074447</v>
      </c>
      <c r="I91" s="193">
        <f t="shared" si="29"/>
        <v>2808.2915696460777</v>
      </c>
      <c r="J91" s="193">
        <f t="shared" si="29"/>
        <v>3208.9431450879301</v>
      </c>
      <c r="K91" s="193">
        <f t="shared" si="29"/>
        <v>3467.2905865367948</v>
      </c>
      <c r="L91" s="193">
        <f t="shared" si="29"/>
        <v>544.91398668971374</v>
      </c>
      <c r="M91" s="193">
        <f t="shared" si="29"/>
        <v>450.6236716065207</v>
      </c>
      <c r="N91" s="125"/>
      <c r="O91" s="125"/>
      <c r="P91" s="125"/>
      <c r="Q91" s="125"/>
      <c r="R91" s="125"/>
      <c r="S91" s="21"/>
      <c r="T91" s="212"/>
    </row>
    <row r="92" spans="1:20" s="87" customFormat="1" ht="15" customHeight="1" x14ac:dyDescent="0.2">
      <c r="A92" s="62">
        <v>90</v>
      </c>
      <c r="B92" s="47"/>
      <c r="C92" s="174"/>
      <c r="D92" s="174"/>
      <c r="E92" s="120"/>
      <c r="F92" s="120"/>
      <c r="G92" s="125"/>
      <c r="H92" s="149"/>
      <c r="I92" s="149"/>
      <c r="J92" s="149"/>
      <c r="K92" s="149"/>
      <c r="L92" s="149"/>
      <c r="M92" s="149"/>
      <c r="N92" s="125"/>
      <c r="O92" s="125"/>
      <c r="P92" s="125"/>
      <c r="Q92" s="125"/>
      <c r="R92" s="125"/>
      <c r="S92" s="21"/>
      <c r="T92" s="212"/>
    </row>
    <row r="93" spans="1:20" s="87" customFormat="1" ht="30" customHeight="1" x14ac:dyDescent="0.25">
      <c r="A93" s="62">
        <v>91</v>
      </c>
      <c r="B93" s="108"/>
      <c r="C93" s="125"/>
      <c r="D93" s="125"/>
      <c r="E93" s="125"/>
      <c r="F93" s="125"/>
      <c r="G93" s="178"/>
      <c r="H93" s="145" t="s">
        <v>239</v>
      </c>
      <c r="I93" s="145" t="s">
        <v>454</v>
      </c>
      <c r="J93" s="145" t="s">
        <v>455</v>
      </c>
      <c r="K93" s="145" t="s">
        <v>456</v>
      </c>
      <c r="L93" s="145" t="s">
        <v>457</v>
      </c>
      <c r="M93" s="145" t="s">
        <v>458</v>
      </c>
      <c r="N93" s="28"/>
      <c r="O93" s="170"/>
      <c r="P93" s="170"/>
      <c r="Q93" s="170"/>
      <c r="R93" s="170"/>
      <c r="S93" s="21"/>
      <c r="T93" s="212"/>
    </row>
    <row r="94" spans="1:20" s="87" customFormat="1" ht="15" customHeight="1" x14ac:dyDescent="0.25">
      <c r="A94" s="62">
        <v>92</v>
      </c>
      <c r="B94" s="108"/>
      <c r="C94" s="125"/>
      <c r="D94" s="125"/>
      <c r="E94" s="125"/>
      <c r="F94" s="125"/>
      <c r="G94" s="221" t="str">
        <f>IF(ISNUMBER(CoverSheet!$C$12),"for year ended","")</f>
        <v>for year ended</v>
      </c>
      <c r="H94" s="154">
        <f>IF(ISNUMBER(CoverSheet!$C$12),DATE(YEAR(CoverSheet!$C$12),MONTH(CoverSheet!$C$12),DAY(CoverSheet!$C$12))-1,"")</f>
        <v>42094</v>
      </c>
      <c r="I94" s="154">
        <f>IF(ISNUMBER(CoverSheet!$C$12),DATE(YEAR(CoverSheet!$C$12)+1,MONTH(CoverSheet!$C$12),DAY(CoverSheet!$C$12))-1,"")</f>
        <v>42460</v>
      </c>
      <c r="J94" s="154">
        <f>IF(ISNUMBER(CoverSheet!$C$12),DATE(YEAR(CoverSheet!$C$12)+2,MONTH(CoverSheet!$C$12),DAY(CoverSheet!$C$12))-1,"")</f>
        <v>42825</v>
      </c>
      <c r="K94" s="154">
        <f>IF(ISNUMBER(CoverSheet!$C$12),DATE(YEAR(CoverSheet!$C$12)+3,MONTH(CoverSheet!$C$12),DAY(CoverSheet!$C$12))-1,"")</f>
        <v>43190</v>
      </c>
      <c r="L94" s="154">
        <f>IF(ISNUMBER(CoverSheet!$C$12),DATE(YEAR(CoverSheet!$C$12)+4,MONTH(CoverSheet!$C$12),DAY(CoverSheet!$C$12))-1,"")</f>
        <v>43555</v>
      </c>
      <c r="M94" s="154">
        <f>IF(ISNUMBER(CoverSheet!$C$12),DATE(YEAR(CoverSheet!$C$12)+5,MONTH(CoverSheet!$C$12),DAY(CoverSheet!$C$12))-1,"")</f>
        <v>43921</v>
      </c>
      <c r="N94" s="28"/>
      <c r="O94" s="170"/>
      <c r="P94" s="170"/>
      <c r="Q94" s="170"/>
      <c r="R94" s="170"/>
      <c r="S94" s="21"/>
      <c r="T94" s="212"/>
    </row>
    <row r="95" spans="1:20" s="17" customFormat="1" ht="30" customHeight="1" x14ac:dyDescent="0.3">
      <c r="A95" s="62">
        <v>93</v>
      </c>
      <c r="B95" s="47"/>
      <c r="C95" s="110" t="s">
        <v>420</v>
      </c>
      <c r="D95" s="125"/>
      <c r="E95" s="120"/>
      <c r="F95" s="125"/>
      <c r="G95" s="125"/>
      <c r="H95" s="147" t="s">
        <v>473</v>
      </c>
      <c r="I95" s="125"/>
      <c r="J95" s="125"/>
      <c r="K95" s="125"/>
      <c r="L95" s="125"/>
      <c r="M95" s="177"/>
      <c r="N95" s="28"/>
      <c r="O95" s="28"/>
      <c r="P95" s="28"/>
      <c r="Q95" s="28"/>
      <c r="R95" s="28"/>
      <c r="S95" s="21"/>
      <c r="T95" s="212"/>
    </row>
    <row r="96" spans="1:20" s="10" customFormat="1" ht="15" customHeight="1" x14ac:dyDescent="0.2">
      <c r="A96" s="62">
        <v>94</v>
      </c>
      <c r="B96" s="47"/>
      <c r="C96" s="174"/>
      <c r="D96" s="174"/>
      <c r="E96" s="120"/>
      <c r="F96" s="174" t="s">
        <v>494</v>
      </c>
      <c r="G96" s="125"/>
      <c r="H96" s="192">
        <f>'[1]S11a.Capex Forecast'!H96</f>
        <v>0</v>
      </c>
      <c r="I96" s="192">
        <f>'[1]S11a.Capex Forecast'!I96</f>
        <v>0</v>
      </c>
      <c r="J96" s="192">
        <f>'[1]S11a.Capex Forecast'!J96</f>
        <v>0</v>
      </c>
      <c r="K96" s="192">
        <f>'[1]S11a.Capex Forecast'!K96</f>
        <v>0</v>
      </c>
      <c r="L96" s="192">
        <f>'[1]S11a.Capex Forecast'!L96</f>
        <v>0</v>
      </c>
      <c r="M96" s="192">
        <f>'[1]S11a.Capex Forecast'!M96</f>
        <v>0</v>
      </c>
      <c r="N96" s="170"/>
      <c r="O96" s="170"/>
      <c r="P96" s="170"/>
      <c r="Q96" s="170"/>
      <c r="R96" s="170"/>
      <c r="S96" s="21"/>
      <c r="T96" s="212"/>
    </row>
    <row r="97" spans="1:20" s="10" customFormat="1" ht="15" customHeight="1" x14ac:dyDescent="0.2">
      <c r="A97" s="62">
        <v>95</v>
      </c>
      <c r="B97" s="47"/>
      <c r="C97" s="174"/>
      <c r="D97" s="174"/>
      <c r="E97" s="120"/>
      <c r="F97" s="174" t="s">
        <v>57</v>
      </c>
      <c r="G97" s="125"/>
      <c r="H97" s="192">
        <f>'[1]S11a.Capex Forecast'!H97</f>
        <v>850</v>
      </c>
      <c r="I97" s="192">
        <f>'[1]S11a.Capex Forecast'!I97</f>
        <v>1330</v>
      </c>
      <c r="J97" s="192">
        <f>'[1]S11a.Capex Forecast'!J97</f>
        <v>2150</v>
      </c>
      <c r="K97" s="192">
        <f>'[1]S11a.Capex Forecast'!K97</f>
        <v>350</v>
      </c>
      <c r="L97" s="192">
        <f>'[1]S11a.Capex Forecast'!L97</f>
        <v>300</v>
      </c>
      <c r="M97" s="192">
        <f>'[1]S11a.Capex Forecast'!M97</f>
        <v>150</v>
      </c>
      <c r="N97" s="170"/>
      <c r="O97" s="170"/>
      <c r="P97" s="170"/>
      <c r="Q97" s="170"/>
      <c r="R97" s="170"/>
      <c r="S97" s="21"/>
      <c r="T97" s="212"/>
    </row>
    <row r="98" spans="1:20" s="10" customFormat="1" ht="15" customHeight="1" x14ac:dyDescent="0.2">
      <c r="A98" s="62">
        <v>96</v>
      </c>
      <c r="B98" s="47"/>
      <c r="C98" s="174"/>
      <c r="D98" s="174"/>
      <c r="E98" s="120"/>
      <c r="F98" s="174" t="s">
        <v>240</v>
      </c>
      <c r="G98" s="125"/>
      <c r="H98" s="192">
        <f>'[1]S11a.Capex Forecast'!H98</f>
        <v>1000</v>
      </c>
      <c r="I98" s="192">
        <f>'[1]S11a.Capex Forecast'!I98</f>
        <v>1284</v>
      </c>
      <c r="J98" s="192">
        <f>'[1]S11a.Capex Forecast'!J98</f>
        <v>2033</v>
      </c>
      <c r="K98" s="192">
        <f>'[1]S11a.Capex Forecast'!K98</f>
        <v>1597</v>
      </c>
      <c r="L98" s="192">
        <f>'[1]S11a.Capex Forecast'!L98</f>
        <v>1618</v>
      </c>
      <c r="M98" s="192">
        <f>'[1]S11a.Capex Forecast'!M98</f>
        <v>1200</v>
      </c>
      <c r="N98" s="170"/>
      <c r="O98" s="170"/>
      <c r="P98" s="170"/>
      <c r="Q98" s="170"/>
      <c r="R98" s="170"/>
      <c r="S98" s="21"/>
      <c r="T98" s="212"/>
    </row>
    <row r="99" spans="1:20" s="10" customFormat="1" ht="15" customHeight="1" x14ac:dyDescent="0.2">
      <c r="A99" s="62">
        <v>97</v>
      </c>
      <c r="B99" s="47"/>
      <c r="C99" s="174"/>
      <c r="D99" s="174"/>
      <c r="E99" s="120"/>
      <c r="F99" s="174" t="s">
        <v>241</v>
      </c>
      <c r="G99" s="125"/>
      <c r="H99" s="192">
        <f>'[1]S11a.Capex Forecast'!H99</f>
        <v>870</v>
      </c>
      <c r="I99" s="192">
        <f>'[1]S11a.Capex Forecast'!I99</f>
        <v>970</v>
      </c>
      <c r="J99" s="192">
        <f>'[1]S11a.Capex Forecast'!J99</f>
        <v>470</v>
      </c>
      <c r="K99" s="192">
        <f>'[1]S11a.Capex Forecast'!K99</f>
        <v>2220</v>
      </c>
      <c r="L99" s="192">
        <f>'[1]S11a.Capex Forecast'!L99</f>
        <v>1220</v>
      </c>
      <c r="M99" s="192">
        <f>'[1]S11a.Capex Forecast'!M99</f>
        <v>1300</v>
      </c>
      <c r="N99" s="170"/>
      <c r="O99" s="170"/>
      <c r="P99" s="170"/>
      <c r="Q99" s="170"/>
      <c r="R99" s="170"/>
      <c r="S99" s="21"/>
      <c r="T99" s="212"/>
    </row>
    <row r="100" spans="1:20" s="10" customFormat="1" ht="15" customHeight="1" x14ac:dyDescent="0.2">
      <c r="A100" s="62">
        <v>98</v>
      </c>
      <c r="B100" s="47"/>
      <c r="C100" s="174"/>
      <c r="D100" s="174"/>
      <c r="E100" s="120"/>
      <c r="F100" s="174" t="s">
        <v>242</v>
      </c>
      <c r="G100" s="125"/>
      <c r="H100" s="192">
        <f>'[1]S11a.Capex Forecast'!H100</f>
        <v>390</v>
      </c>
      <c r="I100" s="192">
        <f>'[1]S11a.Capex Forecast'!I100</f>
        <v>380</v>
      </c>
      <c r="J100" s="192">
        <f>'[1]S11a.Capex Forecast'!J100</f>
        <v>380</v>
      </c>
      <c r="K100" s="192">
        <f>'[1]S11a.Capex Forecast'!K100</f>
        <v>320</v>
      </c>
      <c r="L100" s="192">
        <f>'[1]S11a.Capex Forecast'!L100</f>
        <v>320</v>
      </c>
      <c r="M100" s="192">
        <f>'[1]S11a.Capex Forecast'!M100</f>
        <v>320</v>
      </c>
      <c r="N100" s="170"/>
      <c r="O100" s="170"/>
      <c r="P100" s="170"/>
      <c r="Q100" s="170"/>
      <c r="R100" s="170"/>
      <c r="S100" s="21"/>
      <c r="T100" s="212"/>
    </row>
    <row r="101" spans="1:20" s="10" customFormat="1" ht="15" customHeight="1" x14ac:dyDescent="0.2">
      <c r="A101" s="62">
        <v>99</v>
      </c>
      <c r="B101" s="47"/>
      <c r="C101" s="174"/>
      <c r="D101" s="174"/>
      <c r="E101" s="120"/>
      <c r="F101" s="174" t="s">
        <v>71</v>
      </c>
      <c r="G101" s="125"/>
      <c r="H101" s="192">
        <f>'[1]S11a.Capex Forecast'!H101</f>
        <v>460</v>
      </c>
      <c r="I101" s="192">
        <f>'[1]S11a.Capex Forecast'!I101</f>
        <v>615</v>
      </c>
      <c r="J101" s="192">
        <f>'[1]S11a.Capex Forecast'!J101</f>
        <v>420</v>
      </c>
      <c r="K101" s="192">
        <f>'[1]S11a.Capex Forecast'!K101</f>
        <v>407</v>
      </c>
      <c r="L101" s="192">
        <f>'[1]S11a.Capex Forecast'!L101</f>
        <v>392</v>
      </c>
      <c r="M101" s="192">
        <f>'[1]S11a.Capex Forecast'!M101</f>
        <v>372</v>
      </c>
      <c r="N101" s="170"/>
      <c r="O101" s="170"/>
      <c r="P101" s="170"/>
      <c r="Q101" s="170"/>
      <c r="R101" s="170"/>
      <c r="S101" s="21"/>
      <c r="T101" s="212"/>
    </row>
    <row r="102" spans="1:20" s="10" customFormat="1" ht="15" customHeight="1" thickBot="1" x14ac:dyDescent="0.25">
      <c r="A102" s="62">
        <v>100</v>
      </c>
      <c r="B102" s="47"/>
      <c r="C102" s="174"/>
      <c r="D102" s="174"/>
      <c r="E102" s="120"/>
      <c r="F102" s="174" t="s">
        <v>466</v>
      </c>
      <c r="G102" s="125"/>
      <c r="H102" s="192">
        <f>'[1]S11a.Capex Forecast'!H102</f>
        <v>350</v>
      </c>
      <c r="I102" s="192">
        <f>'[1]S11a.Capex Forecast'!I102</f>
        <v>460</v>
      </c>
      <c r="J102" s="192">
        <f>'[1]S11a.Capex Forecast'!J102</f>
        <v>750</v>
      </c>
      <c r="K102" s="192">
        <f>'[1]S11a.Capex Forecast'!K102</f>
        <v>300</v>
      </c>
      <c r="L102" s="192">
        <f>'[1]S11a.Capex Forecast'!L102</f>
        <v>300</v>
      </c>
      <c r="M102" s="192">
        <f>'[1]S11a.Capex Forecast'!M102</f>
        <v>300</v>
      </c>
      <c r="N102" s="170"/>
      <c r="O102" s="170"/>
      <c r="P102" s="170"/>
      <c r="Q102" s="170"/>
      <c r="R102" s="170"/>
      <c r="S102" s="21"/>
      <c r="T102" s="212"/>
    </row>
    <row r="103" spans="1:20" ht="15" customHeight="1" thickBot="1" x14ac:dyDescent="0.25">
      <c r="A103" s="62">
        <v>101</v>
      </c>
      <c r="B103" s="47"/>
      <c r="C103" s="174"/>
      <c r="D103" s="174"/>
      <c r="E103" s="120" t="s">
        <v>529</v>
      </c>
      <c r="F103" s="174"/>
      <c r="G103" s="125"/>
      <c r="H103" s="193">
        <f t="shared" ref="H103:M103" si="30">SUM(H96:H102)</f>
        <v>3920</v>
      </c>
      <c r="I103" s="193">
        <f t="shared" si="30"/>
        <v>5039</v>
      </c>
      <c r="J103" s="193">
        <f t="shared" si="30"/>
        <v>6203</v>
      </c>
      <c r="K103" s="193">
        <f t="shared" si="30"/>
        <v>5194</v>
      </c>
      <c r="L103" s="193">
        <f t="shared" si="30"/>
        <v>4150</v>
      </c>
      <c r="M103" s="193">
        <f t="shared" si="30"/>
        <v>3642</v>
      </c>
      <c r="N103" s="170"/>
      <c r="O103" s="170"/>
      <c r="P103" s="170"/>
      <c r="Q103" s="170"/>
      <c r="R103" s="170"/>
      <c r="S103" s="21"/>
      <c r="T103" s="212" t="s">
        <v>545</v>
      </c>
    </row>
    <row r="104" spans="1:20" s="65" customFormat="1" ht="15" customHeight="1" thickBot="1" x14ac:dyDescent="0.25">
      <c r="A104" s="62">
        <v>102</v>
      </c>
      <c r="B104" s="47"/>
      <c r="C104" s="174"/>
      <c r="D104" s="124" t="s">
        <v>4</v>
      </c>
      <c r="E104" s="125"/>
      <c r="F104" s="174" t="s">
        <v>478</v>
      </c>
      <c r="G104" s="125"/>
      <c r="H104" s="192">
        <f>'[1]S11a.Capex Forecast'!H104</f>
        <v>946.47887323943655</v>
      </c>
      <c r="I104" s="192">
        <f>'[1]S11a.Capex Forecast'!I104</f>
        <v>1156.7006256662319</v>
      </c>
      <c r="J104" s="192">
        <f>'[1]S11a.Capex Forecast'!J104</f>
        <v>1005.8526556186869</v>
      </c>
      <c r="K104" s="192">
        <f>'[1]S11a.Capex Forecast'!K104</f>
        <v>885.60112285356149</v>
      </c>
      <c r="L104" s="192">
        <f>'[1]S11a.Capex Forecast'!L104</f>
        <v>1052.2013085447777</v>
      </c>
      <c r="M104" s="192">
        <f>'[1]S11a.Capex Forecast'!M104</f>
        <v>994.9493354984703</v>
      </c>
      <c r="N104" s="170"/>
      <c r="O104" s="170"/>
      <c r="P104" s="170"/>
      <c r="Q104" s="170"/>
      <c r="R104" s="170"/>
      <c r="S104" s="21"/>
      <c r="T104" s="212"/>
    </row>
    <row r="105" spans="1:20" s="65" customFormat="1" ht="15" customHeight="1" thickBot="1" x14ac:dyDescent="0.25">
      <c r="A105" s="62">
        <v>103</v>
      </c>
      <c r="B105" s="47"/>
      <c r="C105" s="174"/>
      <c r="D105" s="174"/>
      <c r="E105" s="120" t="s">
        <v>530</v>
      </c>
      <c r="F105" s="120"/>
      <c r="G105" s="125"/>
      <c r="H105" s="193">
        <f t="shared" ref="H105:M105" si="31">H103-H104</f>
        <v>2973.5211267605637</v>
      </c>
      <c r="I105" s="193">
        <f t="shared" si="31"/>
        <v>3882.2993743337684</v>
      </c>
      <c r="J105" s="193">
        <f t="shared" si="31"/>
        <v>5197.1473443813129</v>
      </c>
      <c r="K105" s="193">
        <f t="shared" si="31"/>
        <v>4308.3988771464383</v>
      </c>
      <c r="L105" s="193">
        <f t="shared" si="31"/>
        <v>3097.7986914552221</v>
      </c>
      <c r="M105" s="193">
        <f t="shared" si="31"/>
        <v>2647.0506645015298</v>
      </c>
      <c r="N105" s="170"/>
      <c r="O105" s="170"/>
      <c r="P105" s="170"/>
      <c r="Q105" s="170"/>
      <c r="R105" s="170"/>
      <c r="S105" s="21"/>
      <c r="T105" s="212"/>
    </row>
    <row r="106" spans="1:20" s="232" customFormat="1" ht="15" customHeight="1" x14ac:dyDescent="0.2">
      <c r="A106" s="62">
        <v>104</v>
      </c>
      <c r="B106" s="47"/>
      <c r="C106" s="231"/>
      <c r="D106" s="231"/>
      <c r="E106" s="120"/>
      <c r="F106" s="120"/>
      <c r="G106" s="125"/>
      <c r="H106" s="149"/>
      <c r="I106" s="149"/>
      <c r="J106" s="149"/>
      <c r="K106" s="149"/>
      <c r="L106" s="149"/>
      <c r="M106" s="149"/>
      <c r="N106" s="125"/>
      <c r="O106" s="125"/>
      <c r="P106" s="125"/>
      <c r="Q106" s="125"/>
      <c r="R106" s="125"/>
      <c r="S106" s="21"/>
      <c r="T106" s="212"/>
    </row>
    <row r="107" spans="1:20" s="232" customFormat="1" ht="30" customHeight="1" x14ac:dyDescent="0.25">
      <c r="A107" s="62">
        <v>105</v>
      </c>
      <c r="B107" s="108"/>
      <c r="C107" s="125"/>
      <c r="D107" s="125"/>
      <c r="E107" s="125"/>
      <c r="F107" s="233"/>
      <c r="G107" s="234"/>
      <c r="H107" s="235" t="s">
        <v>239</v>
      </c>
      <c r="I107" s="235" t="s">
        <v>454</v>
      </c>
      <c r="J107" s="235" t="s">
        <v>455</v>
      </c>
      <c r="K107" s="235" t="s">
        <v>456</v>
      </c>
      <c r="L107" s="235" t="s">
        <v>457</v>
      </c>
      <c r="M107" s="235" t="s">
        <v>458</v>
      </c>
      <c r="N107" s="28"/>
      <c r="O107" s="170"/>
      <c r="P107" s="170"/>
      <c r="Q107" s="170"/>
      <c r="R107" s="170"/>
      <c r="S107" s="21"/>
      <c r="T107" s="212"/>
    </row>
    <row r="108" spans="1:20" s="232" customFormat="1" ht="15" customHeight="1" x14ac:dyDescent="0.25">
      <c r="A108" s="62">
        <v>106</v>
      </c>
      <c r="B108" s="108"/>
      <c r="C108" s="125"/>
      <c r="D108" s="125"/>
      <c r="E108" s="125"/>
      <c r="F108" s="125"/>
      <c r="G108" s="236" t="str">
        <f>IF(ISNUMBER(CoverSheet!$C$12),"for year ended","")</f>
        <v>for year ended</v>
      </c>
      <c r="H108" s="154">
        <f>IF(ISNUMBER(CoverSheet!$C$12),DATE(YEAR(CoverSheet!$C$12),MONTH(CoverSheet!$C$12),DAY(CoverSheet!$C$12))-1,"")</f>
        <v>42094</v>
      </c>
      <c r="I108" s="154">
        <f>IF(ISNUMBER(CoverSheet!$C$12),DATE(YEAR(CoverSheet!$C$12)+1,MONTH(CoverSheet!$C$12),DAY(CoverSheet!$C$12))-1,"")</f>
        <v>42460</v>
      </c>
      <c r="J108" s="154">
        <f>IF(ISNUMBER(CoverSheet!$C$12),DATE(YEAR(CoverSheet!$C$12)+2,MONTH(CoverSheet!$C$12),DAY(CoverSheet!$C$12))-1,"")</f>
        <v>42825</v>
      </c>
      <c r="K108" s="154">
        <f>IF(ISNUMBER(CoverSheet!$C$12),DATE(YEAR(CoverSheet!$C$12)+3,MONTH(CoverSheet!$C$12),DAY(CoverSheet!$C$12))-1,"")</f>
        <v>43190</v>
      </c>
      <c r="L108" s="154">
        <f>IF(ISNUMBER(CoverSheet!$C$12),DATE(YEAR(CoverSheet!$C$12)+4,MONTH(CoverSheet!$C$12),DAY(CoverSheet!$C$12))-1,"")</f>
        <v>43555</v>
      </c>
      <c r="M108" s="154">
        <f>IF(ISNUMBER(CoverSheet!$C$12),DATE(YEAR(CoverSheet!$C$12)+5,MONTH(CoverSheet!$C$12),DAY(CoverSheet!$C$12))-1,"")</f>
        <v>43921</v>
      </c>
      <c r="N108" s="28"/>
      <c r="O108" s="170"/>
      <c r="P108" s="170"/>
      <c r="Q108" s="170"/>
      <c r="R108" s="170"/>
      <c r="S108" s="21"/>
      <c r="T108" s="212"/>
    </row>
    <row r="109" spans="1:20" s="17" customFormat="1" ht="30" customHeight="1" x14ac:dyDescent="0.3">
      <c r="A109" s="62">
        <v>107</v>
      </c>
      <c r="B109" s="47"/>
      <c r="C109" s="110" t="s">
        <v>421</v>
      </c>
      <c r="D109" s="125"/>
      <c r="E109" s="120"/>
      <c r="F109" s="125"/>
      <c r="G109" s="125"/>
      <c r="H109" s="178"/>
      <c r="I109" s="178"/>
      <c r="J109" s="178"/>
      <c r="K109" s="178"/>
      <c r="L109" s="178"/>
      <c r="M109" s="178"/>
      <c r="N109" s="28"/>
      <c r="O109" s="28"/>
      <c r="P109" s="28"/>
      <c r="Q109" s="28"/>
      <c r="R109" s="28"/>
      <c r="S109" s="21"/>
      <c r="T109" s="212"/>
    </row>
    <row r="110" spans="1:20" s="17" customFormat="1" x14ac:dyDescent="0.2">
      <c r="A110" s="62">
        <v>108</v>
      </c>
      <c r="B110" s="47"/>
      <c r="C110" s="174"/>
      <c r="D110" s="174"/>
      <c r="E110" s="125"/>
      <c r="F110" s="133" t="s">
        <v>509</v>
      </c>
      <c r="G110" s="125"/>
      <c r="H110" s="237" t="s">
        <v>473</v>
      </c>
      <c r="I110" s="125"/>
      <c r="J110" s="125"/>
      <c r="K110" s="125"/>
      <c r="L110" s="125"/>
      <c r="M110" s="125"/>
      <c r="N110" s="170"/>
      <c r="O110" s="170"/>
      <c r="P110" s="170"/>
      <c r="Q110" s="170"/>
      <c r="R110" s="170"/>
      <c r="S110" s="21"/>
      <c r="T110" s="212"/>
    </row>
    <row r="111" spans="1:20" s="17" customFormat="1" ht="15" customHeight="1" x14ac:dyDescent="0.2">
      <c r="A111" s="62">
        <v>109</v>
      </c>
      <c r="B111" s="47"/>
      <c r="C111" s="174"/>
      <c r="D111" s="174"/>
      <c r="E111" s="125"/>
      <c r="F111" s="207" t="str">
        <f>'[1]S11a.Capex Forecast'!F108</f>
        <v>Wains crossing</v>
      </c>
      <c r="G111" s="125"/>
      <c r="H111" s="192">
        <f>'[1]S11a.Capex Forecast'!H108</f>
        <v>0</v>
      </c>
      <c r="I111" s="192">
        <f>'[1]S11a.Capex Forecast'!I108</f>
        <v>80</v>
      </c>
      <c r="J111" s="192">
        <f>'[1]S11a.Capex Forecast'!J108</f>
        <v>0</v>
      </c>
      <c r="K111" s="192">
        <f>'[1]S11a.Capex Forecast'!K108</f>
        <v>0</v>
      </c>
      <c r="L111" s="192">
        <f>'[1]S11a.Capex Forecast'!L108</f>
        <v>0</v>
      </c>
      <c r="M111" s="192">
        <f>'[1]S11a.Capex Forecast'!M108</f>
        <v>0</v>
      </c>
      <c r="N111" s="170"/>
      <c r="O111" s="170"/>
      <c r="P111" s="170"/>
      <c r="Q111" s="170"/>
      <c r="R111" s="170"/>
      <c r="S111" s="21"/>
      <c r="T111" s="212"/>
    </row>
    <row r="112" spans="1:20" s="17" customFormat="1" ht="15" customHeight="1" x14ac:dyDescent="0.2">
      <c r="A112" s="62">
        <v>110</v>
      </c>
      <c r="B112" s="47"/>
      <c r="C112" s="174"/>
      <c r="D112" s="174"/>
      <c r="E112" s="125"/>
      <c r="F112" s="296" t="str">
        <f>'[1]S11a.Capex Forecast'!F109</f>
        <v>ABS relocations (T537, ABS 1556)</v>
      </c>
      <c r="G112" s="125"/>
      <c r="H112" s="192">
        <f>'[1]S11a.Capex Forecast'!H109</f>
        <v>0</v>
      </c>
      <c r="I112" s="192">
        <f>'[1]S11a.Capex Forecast'!I109</f>
        <v>25</v>
      </c>
      <c r="J112" s="192">
        <f>'[1]S11a.Capex Forecast'!J109</f>
        <v>0</v>
      </c>
      <c r="K112" s="192">
        <f>'[1]S11a.Capex Forecast'!K109</f>
        <v>0</v>
      </c>
      <c r="L112" s="192">
        <f>'[1]S11a.Capex Forecast'!L109</f>
        <v>0</v>
      </c>
      <c r="M112" s="192">
        <f>'[1]S11a.Capex Forecast'!M109</f>
        <v>0</v>
      </c>
      <c r="N112" s="170"/>
      <c r="O112" s="170"/>
      <c r="P112" s="170"/>
      <c r="Q112" s="170"/>
      <c r="R112" s="170"/>
      <c r="S112" s="21"/>
      <c r="T112" s="212"/>
    </row>
    <row r="113" spans="1:20" s="17" customFormat="1" ht="15" customHeight="1" x14ac:dyDescent="0.2">
      <c r="A113" s="62">
        <v>111</v>
      </c>
      <c r="B113" s="47"/>
      <c r="C113" s="174"/>
      <c r="D113" s="174"/>
      <c r="E113" s="125"/>
      <c r="F113" s="207"/>
      <c r="G113" s="125"/>
      <c r="H113" s="192"/>
      <c r="I113" s="192"/>
      <c r="J113" s="192"/>
      <c r="K113" s="192"/>
      <c r="L113" s="192"/>
      <c r="M113" s="192"/>
      <c r="N113" s="170"/>
      <c r="O113" s="170"/>
      <c r="P113" s="170"/>
      <c r="Q113" s="170"/>
      <c r="R113" s="170"/>
      <c r="S113" s="21"/>
      <c r="T113" s="212"/>
    </row>
    <row r="114" spans="1:20" s="17" customFormat="1" ht="15" customHeight="1" x14ac:dyDescent="0.2">
      <c r="A114" s="62">
        <v>112</v>
      </c>
      <c r="B114" s="47"/>
      <c r="C114" s="174"/>
      <c r="D114" s="174"/>
      <c r="E114" s="125"/>
      <c r="F114" s="207"/>
      <c r="G114" s="125"/>
      <c r="H114" s="192"/>
      <c r="I114" s="192"/>
      <c r="J114" s="192"/>
      <c r="K114" s="192"/>
      <c r="L114" s="192"/>
      <c r="M114" s="192"/>
      <c r="N114" s="170"/>
      <c r="O114" s="170"/>
      <c r="P114" s="170"/>
      <c r="Q114" s="170"/>
      <c r="R114" s="170"/>
      <c r="S114" s="21"/>
      <c r="T114" s="212"/>
    </row>
    <row r="115" spans="1:20" s="17" customFormat="1" ht="15" customHeight="1" x14ac:dyDescent="0.2">
      <c r="A115" s="62">
        <v>113</v>
      </c>
      <c r="B115" s="47"/>
      <c r="C115" s="174"/>
      <c r="D115" s="174"/>
      <c r="E115" s="125"/>
      <c r="F115" s="207"/>
      <c r="G115" s="125"/>
      <c r="H115" s="192"/>
      <c r="I115" s="192"/>
      <c r="J115" s="192"/>
      <c r="K115" s="192"/>
      <c r="L115" s="192"/>
      <c r="M115" s="192"/>
      <c r="N115" s="170"/>
      <c r="O115" s="170"/>
      <c r="P115" s="170"/>
      <c r="Q115" s="170"/>
      <c r="R115" s="170"/>
      <c r="S115" s="21"/>
      <c r="T115" s="212"/>
    </row>
    <row r="116" spans="1:20" s="14" customFormat="1" ht="15" customHeight="1" x14ac:dyDescent="0.2">
      <c r="A116" s="62">
        <v>114</v>
      </c>
      <c r="B116" s="47"/>
      <c r="C116" s="174"/>
      <c r="D116" s="174"/>
      <c r="E116" s="128"/>
      <c r="F116" s="107" t="s">
        <v>249</v>
      </c>
      <c r="G116" s="128"/>
      <c r="H116" s="140"/>
      <c r="I116" s="140"/>
      <c r="J116" s="138"/>
      <c r="K116" s="138"/>
      <c r="L116" s="138"/>
      <c r="M116" s="140"/>
      <c r="N116" s="170"/>
      <c r="O116" s="173"/>
      <c r="P116" s="173"/>
      <c r="Q116" s="170"/>
      <c r="R116" s="170"/>
      <c r="S116" s="21"/>
      <c r="T116" s="212"/>
    </row>
    <row r="117" spans="1:20" s="17" customFormat="1" ht="15" customHeight="1" thickBot="1" x14ac:dyDescent="0.25">
      <c r="A117" s="62">
        <v>115</v>
      </c>
      <c r="B117" s="47"/>
      <c r="C117" s="174"/>
      <c r="D117" s="174"/>
      <c r="E117" s="125"/>
      <c r="F117" s="229" t="s">
        <v>570</v>
      </c>
      <c r="G117" s="125"/>
      <c r="H117" s="192"/>
      <c r="I117" s="192"/>
      <c r="J117" s="192"/>
      <c r="K117" s="192"/>
      <c r="L117" s="192"/>
      <c r="M117" s="192"/>
      <c r="N117" s="170"/>
      <c r="O117" s="170"/>
      <c r="P117" s="170"/>
      <c r="Q117" s="170"/>
      <c r="R117" s="170"/>
      <c r="S117" s="21"/>
      <c r="T117" s="212"/>
    </row>
    <row r="118" spans="1:20" s="17" customFormat="1" ht="15" customHeight="1" thickBot="1" x14ac:dyDescent="0.25">
      <c r="A118" s="62">
        <v>116</v>
      </c>
      <c r="B118" s="47"/>
      <c r="C118" s="174"/>
      <c r="D118" s="124"/>
      <c r="E118" s="120" t="s">
        <v>519</v>
      </c>
      <c r="F118" s="174"/>
      <c r="G118" s="125"/>
      <c r="H118" s="193">
        <f t="shared" ref="H118:M118" si="32">SUM(H111:H115,H117)</f>
        <v>0</v>
      </c>
      <c r="I118" s="193">
        <f t="shared" si="32"/>
        <v>105</v>
      </c>
      <c r="J118" s="193">
        <f t="shared" si="32"/>
        <v>0</v>
      </c>
      <c r="K118" s="193">
        <f t="shared" si="32"/>
        <v>0</v>
      </c>
      <c r="L118" s="193">
        <f t="shared" si="32"/>
        <v>0</v>
      </c>
      <c r="M118" s="193">
        <f t="shared" si="32"/>
        <v>0</v>
      </c>
      <c r="N118" s="170"/>
      <c r="O118" s="170"/>
      <c r="P118" s="170"/>
      <c r="Q118" s="170"/>
      <c r="R118" s="170"/>
      <c r="S118" s="21"/>
      <c r="T118" s="212" t="s">
        <v>546</v>
      </c>
    </row>
    <row r="119" spans="1:20" s="17" customFormat="1" ht="15" customHeight="1" thickBot="1" x14ac:dyDescent="0.25">
      <c r="A119" s="62">
        <v>117</v>
      </c>
      <c r="B119" s="47"/>
      <c r="C119" s="174"/>
      <c r="D119" s="124" t="s">
        <v>4</v>
      </c>
      <c r="E119" s="120"/>
      <c r="F119" s="229" t="s">
        <v>560</v>
      </c>
      <c r="G119" s="125"/>
      <c r="H119" s="192">
        <f>'[1]S11a.Capex Forecast'!H116</f>
        <v>0</v>
      </c>
      <c r="I119" s="192">
        <f>'[1]S11a.Capex Forecast'!I116</f>
        <v>24.102711985503937</v>
      </c>
      <c r="J119" s="192">
        <f>'[1]S11a.Capex Forecast'!J116</f>
        <v>0</v>
      </c>
      <c r="K119" s="192">
        <f>'[1]S11a.Capex Forecast'!K116</f>
        <v>0</v>
      </c>
      <c r="L119" s="192">
        <f>'[1]S11a.Capex Forecast'!L116</f>
        <v>0</v>
      </c>
      <c r="M119" s="192">
        <f>'[1]S11a.Capex Forecast'!M116</f>
        <v>0</v>
      </c>
      <c r="N119" s="170"/>
      <c r="O119" s="170"/>
      <c r="P119" s="170"/>
      <c r="Q119" s="170"/>
      <c r="R119" s="170"/>
      <c r="S119" s="21"/>
      <c r="T119" s="212"/>
    </row>
    <row r="120" spans="1:20" s="17" customFormat="1" ht="13.5" thickBot="1" x14ac:dyDescent="0.25">
      <c r="A120" s="62">
        <v>118</v>
      </c>
      <c r="B120" s="47"/>
      <c r="C120" s="174"/>
      <c r="D120" s="174"/>
      <c r="E120" s="120" t="s">
        <v>251</v>
      </c>
      <c r="F120" s="120"/>
      <c r="G120" s="125"/>
      <c r="H120" s="193">
        <f t="shared" ref="H120:M120" si="33">H118-H119</f>
        <v>0</v>
      </c>
      <c r="I120" s="193">
        <f t="shared" si="33"/>
        <v>80.89728801449607</v>
      </c>
      <c r="J120" s="193">
        <f t="shared" si="33"/>
        <v>0</v>
      </c>
      <c r="K120" s="193">
        <f t="shared" si="33"/>
        <v>0</v>
      </c>
      <c r="L120" s="193">
        <f t="shared" si="33"/>
        <v>0</v>
      </c>
      <c r="M120" s="193">
        <f t="shared" si="33"/>
        <v>0</v>
      </c>
      <c r="N120" s="170"/>
      <c r="O120" s="170"/>
      <c r="P120" s="170"/>
      <c r="Q120" s="170"/>
      <c r="R120" s="170"/>
      <c r="S120" s="21"/>
      <c r="T120" s="212"/>
    </row>
    <row r="121" spans="1:20" s="20" customFormat="1" ht="16.5" customHeight="1" x14ac:dyDescent="0.2">
      <c r="A121" s="62">
        <v>119</v>
      </c>
      <c r="B121" s="47"/>
      <c r="C121" s="174"/>
      <c r="D121" s="176"/>
      <c r="E121" s="176"/>
      <c r="F121" s="174"/>
      <c r="G121" s="128"/>
      <c r="H121" s="121"/>
      <c r="I121" s="121"/>
      <c r="J121" s="125"/>
      <c r="K121" s="125"/>
      <c r="L121" s="125"/>
      <c r="M121" s="121"/>
      <c r="N121" s="170"/>
      <c r="O121" s="173"/>
      <c r="P121" s="173"/>
      <c r="Q121" s="170"/>
      <c r="R121" s="170"/>
      <c r="S121" s="21"/>
      <c r="T121" s="212"/>
    </row>
    <row r="122" spans="1:20" s="232" customFormat="1" ht="30" customHeight="1" x14ac:dyDescent="0.25">
      <c r="A122" s="62">
        <v>120</v>
      </c>
      <c r="B122" s="108"/>
      <c r="C122" s="125"/>
      <c r="D122" s="125"/>
      <c r="E122" s="125"/>
      <c r="F122" s="125"/>
      <c r="G122" s="234"/>
      <c r="H122" s="235" t="s">
        <v>239</v>
      </c>
      <c r="I122" s="235" t="s">
        <v>454</v>
      </c>
      <c r="J122" s="235" t="s">
        <v>455</v>
      </c>
      <c r="K122" s="235" t="s">
        <v>456</v>
      </c>
      <c r="L122" s="235" t="s">
        <v>457</v>
      </c>
      <c r="M122" s="235" t="s">
        <v>458</v>
      </c>
      <c r="N122" s="28"/>
      <c r="O122" s="170"/>
      <c r="P122" s="170"/>
      <c r="Q122" s="170"/>
      <c r="R122" s="170"/>
      <c r="S122" s="21"/>
      <c r="T122" s="212"/>
    </row>
    <row r="123" spans="1:20" s="232" customFormat="1" ht="15" customHeight="1" x14ac:dyDescent="0.25">
      <c r="A123" s="62">
        <v>121</v>
      </c>
      <c r="B123" s="108"/>
      <c r="C123" s="125"/>
      <c r="D123" s="125"/>
      <c r="E123" s="125"/>
      <c r="F123" s="125"/>
      <c r="G123" s="236" t="str">
        <f>IF(ISNUMBER(CoverSheet!$C$12),"for year ended","")</f>
        <v>for year ended</v>
      </c>
      <c r="H123" s="154">
        <f>IF(ISNUMBER(CoverSheet!$C$12),DATE(YEAR(CoverSheet!$C$12),MONTH(CoverSheet!$C$12),DAY(CoverSheet!$C$12))-1,"")</f>
        <v>42094</v>
      </c>
      <c r="I123" s="154">
        <f>IF(ISNUMBER(CoverSheet!$C$12),DATE(YEAR(CoverSheet!$C$12)+1,MONTH(CoverSheet!$C$12),DAY(CoverSheet!$C$12))-1,"")</f>
        <v>42460</v>
      </c>
      <c r="J123" s="154">
        <f>IF(ISNUMBER(CoverSheet!$C$12),DATE(YEAR(CoverSheet!$C$12)+2,MONTH(CoverSheet!$C$12),DAY(CoverSheet!$C$12))-1,"")</f>
        <v>42825</v>
      </c>
      <c r="K123" s="154">
        <f>IF(ISNUMBER(CoverSheet!$C$12),DATE(YEAR(CoverSheet!$C$12)+3,MONTH(CoverSheet!$C$12),DAY(CoverSheet!$C$12))-1,"")</f>
        <v>43190</v>
      </c>
      <c r="L123" s="154">
        <f>IF(ISNUMBER(CoverSheet!$C$12),DATE(YEAR(CoverSheet!$C$12)+4,MONTH(CoverSheet!$C$12),DAY(CoverSheet!$C$12))-1,"")</f>
        <v>43555</v>
      </c>
      <c r="M123" s="154">
        <f>IF(ISNUMBER(CoverSheet!$C$12),DATE(YEAR(CoverSheet!$C$12)+5,MONTH(CoverSheet!$C$12),DAY(CoverSheet!$C$12))-1,"")</f>
        <v>43921</v>
      </c>
      <c r="N123" s="28"/>
      <c r="O123" s="170"/>
      <c r="P123" s="170"/>
      <c r="Q123" s="170"/>
      <c r="R123" s="170"/>
      <c r="S123" s="21"/>
      <c r="T123" s="212"/>
    </row>
    <row r="124" spans="1:20" s="61" customFormat="1" ht="30" customHeight="1" x14ac:dyDescent="0.3">
      <c r="A124" s="62">
        <v>122</v>
      </c>
      <c r="B124" s="47"/>
      <c r="C124" s="110" t="s">
        <v>422</v>
      </c>
      <c r="D124" s="125"/>
      <c r="E124" s="120"/>
      <c r="F124" s="125"/>
      <c r="G124" s="125"/>
      <c r="H124" s="178"/>
      <c r="I124" s="178"/>
      <c r="J124" s="178"/>
      <c r="K124" s="178"/>
      <c r="L124" s="178"/>
      <c r="M124" s="178"/>
      <c r="N124" s="28"/>
      <c r="O124" s="28"/>
      <c r="P124" s="28"/>
      <c r="Q124" s="28"/>
      <c r="R124" s="28"/>
      <c r="S124" s="21"/>
      <c r="T124" s="212"/>
    </row>
    <row r="125" spans="1:20" s="17" customFormat="1" ht="15" customHeight="1" x14ac:dyDescent="0.2">
      <c r="A125" s="62">
        <v>123</v>
      </c>
      <c r="B125" s="47"/>
      <c r="C125" s="174"/>
      <c r="D125" s="174"/>
      <c r="E125" s="125"/>
      <c r="F125" s="133" t="s">
        <v>509</v>
      </c>
      <c r="G125" s="125"/>
      <c r="H125" s="237" t="s">
        <v>473</v>
      </c>
      <c r="I125" s="125"/>
      <c r="J125" s="125"/>
      <c r="K125" s="125"/>
      <c r="L125" s="125"/>
      <c r="M125" s="125"/>
      <c r="N125" s="170"/>
      <c r="O125" s="170"/>
      <c r="P125" s="170"/>
      <c r="Q125" s="170"/>
      <c r="R125" s="170"/>
      <c r="S125" s="21"/>
      <c r="T125" s="212"/>
    </row>
    <row r="126" spans="1:20" s="17" customFormat="1" ht="15" customHeight="1" x14ac:dyDescent="0.2">
      <c r="A126" s="62">
        <v>124</v>
      </c>
      <c r="B126" s="47"/>
      <c r="C126" s="174"/>
      <c r="D126" s="174"/>
      <c r="E126" s="125"/>
      <c r="F126" s="207" t="str">
        <f>'[1]S11a.Capex Forecast'!F121</f>
        <v>Mobile sub/gen site preparations</v>
      </c>
      <c r="G126" s="125"/>
      <c r="H126" s="192">
        <f>'[1]S11a.Capex Forecast'!H121</f>
        <v>120</v>
      </c>
      <c r="I126" s="192">
        <f>'[1]S11a.Capex Forecast'!I121</f>
        <v>200</v>
      </c>
      <c r="J126" s="192">
        <f>'[1]S11a.Capex Forecast'!J121</f>
        <v>200</v>
      </c>
      <c r="K126" s="192">
        <f>'[1]S11a.Capex Forecast'!K121</f>
        <v>200</v>
      </c>
      <c r="L126" s="192">
        <f>'[1]S11a.Capex Forecast'!L121</f>
        <v>200</v>
      </c>
      <c r="M126" s="192">
        <f>'[1]S11a.Capex Forecast'!M121</f>
        <v>200</v>
      </c>
      <c r="N126" s="170"/>
      <c r="O126" s="170"/>
      <c r="P126" s="170"/>
      <c r="Q126" s="170"/>
      <c r="R126" s="170"/>
      <c r="S126" s="21"/>
      <c r="T126" s="212"/>
    </row>
    <row r="127" spans="1:20" s="17" customFormat="1" ht="15" customHeight="1" x14ac:dyDescent="0.2">
      <c r="A127" s="62">
        <v>125</v>
      </c>
      <c r="B127" s="47"/>
      <c r="C127" s="174"/>
      <c r="D127" s="174"/>
      <c r="E127" s="125"/>
      <c r="F127" s="207" t="str">
        <f>'[1]S11a.Capex Forecast'!F122</f>
        <v>Quality of Supply</v>
      </c>
      <c r="G127" s="125"/>
      <c r="H127" s="192">
        <f>'[1]S11a.Capex Forecast'!H122</f>
        <v>220</v>
      </c>
      <c r="I127" s="192">
        <f>'[1]S11a.Capex Forecast'!I122</f>
        <v>200</v>
      </c>
      <c r="J127" s="192">
        <f>'[1]S11a.Capex Forecast'!J122</f>
        <v>150</v>
      </c>
      <c r="K127" s="192">
        <f>'[1]S11a.Capex Forecast'!K122</f>
        <v>0</v>
      </c>
      <c r="L127" s="192">
        <f>'[1]S11a.Capex Forecast'!L122</f>
        <v>0</v>
      </c>
      <c r="M127" s="192">
        <f>'[1]S11a.Capex Forecast'!M122</f>
        <v>0</v>
      </c>
      <c r="N127" s="170"/>
      <c r="O127" s="170"/>
      <c r="P127" s="170"/>
      <c r="Q127" s="170"/>
      <c r="R127" s="170"/>
      <c r="S127" s="21"/>
      <c r="T127" s="212"/>
    </row>
    <row r="128" spans="1:20" s="17" customFormat="1" ht="15" customHeight="1" x14ac:dyDescent="0.2">
      <c r="A128" s="62">
        <v>126</v>
      </c>
      <c r="B128" s="47"/>
      <c r="C128" s="174"/>
      <c r="D128" s="174"/>
      <c r="E128" s="125"/>
      <c r="F128" s="207" t="str">
        <f>'[1]S11a.Capex Forecast'!F123</f>
        <v>33 kV Softwood pole replacements</v>
      </c>
      <c r="G128" s="125"/>
      <c r="H128" s="192">
        <f>'[1]S11a.Capex Forecast'!H123</f>
        <v>70</v>
      </c>
      <c r="I128" s="192">
        <f>'[1]S11a.Capex Forecast'!I123</f>
        <v>60</v>
      </c>
      <c r="J128" s="192">
        <f>'[1]S11a.Capex Forecast'!J123</f>
        <v>60</v>
      </c>
      <c r="K128" s="192">
        <f>'[1]S11a.Capex Forecast'!K123</f>
        <v>60</v>
      </c>
      <c r="L128" s="192">
        <f>'[1]S11a.Capex Forecast'!L123</f>
        <v>60</v>
      </c>
      <c r="M128" s="192">
        <f>'[1]S11a.Capex Forecast'!M123</f>
        <v>60</v>
      </c>
      <c r="N128" s="170"/>
      <c r="O128" s="170"/>
      <c r="P128" s="170"/>
      <c r="Q128" s="170"/>
      <c r="R128" s="170"/>
      <c r="S128" s="21"/>
      <c r="T128" s="212"/>
    </row>
    <row r="129" spans="1:20" s="17" customFormat="1" ht="15" customHeight="1" x14ac:dyDescent="0.2">
      <c r="A129" s="62">
        <v>127</v>
      </c>
      <c r="B129" s="47"/>
      <c r="C129" s="174"/>
      <c r="D129" s="174"/>
      <c r="E129" s="125"/>
      <c r="F129" s="207" t="str">
        <f>'[1]S11a.Capex Forecast'!F124</f>
        <v>Mobile sub/gen site preparations</v>
      </c>
      <c r="G129" s="125"/>
      <c r="H129" s="192">
        <f>'[1]S11a.Capex Forecast'!H124</f>
        <v>200</v>
      </c>
      <c r="I129" s="192">
        <f>'[1]S11a.Capex Forecast'!I124</f>
        <v>200</v>
      </c>
      <c r="J129" s="192">
        <f>'[1]S11a.Capex Forecast'!J124</f>
        <v>180</v>
      </c>
      <c r="K129" s="192">
        <f>'[1]S11a.Capex Forecast'!K124</f>
        <v>180</v>
      </c>
      <c r="L129" s="192">
        <f>'[1]S11a.Capex Forecast'!L124</f>
        <v>180</v>
      </c>
      <c r="M129" s="192">
        <f>'[1]S11a.Capex Forecast'!M124</f>
        <v>60</v>
      </c>
      <c r="N129" s="170"/>
      <c r="O129" s="170"/>
      <c r="P129" s="170"/>
      <c r="Q129" s="170"/>
      <c r="R129" s="170"/>
      <c r="S129" s="21"/>
      <c r="T129" s="212"/>
    </row>
    <row r="130" spans="1:20" s="17" customFormat="1" ht="15" customHeight="1" x14ac:dyDescent="0.2">
      <c r="A130" s="62">
        <v>128</v>
      </c>
      <c r="B130" s="47"/>
      <c r="C130" s="174"/>
      <c r="D130" s="174"/>
      <c r="E130" s="125"/>
      <c r="F130" s="207" t="str">
        <f>'[1]S11a.Capex Forecast'!F125</f>
        <v>New ABS's</v>
      </c>
      <c r="G130" s="125"/>
      <c r="H130" s="192">
        <f>'[1]S11a.Capex Forecast'!H125</f>
        <v>220</v>
      </c>
      <c r="I130" s="192">
        <f>'[1]S11a.Capex Forecast'!I125</f>
        <v>200</v>
      </c>
      <c r="J130" s="192">
        <f>'[1]S11a.Capex Forecast'!J125</f>
        <v>200</v>
      </c>
      <c r="K130" s="192">
        <f>'[1]S11a.Capex Forecast'!K125</f>
        <v>100</v>
      </c>
      <c r="L130" s="192">
        <f>'[1]S11a.Capex Forecast'!L125</f>
        <v>150</v>
      </c>
      <c r="M130" s="192">
        <f>'[1]S11a.Capex Forecast'!M125</f>
        <v>150</v>
      </c>
      <c r="N130" s="170"/>
      <c r="O130" s="170"/>
      <c r="P130" s="170"/>
      <c r="Q130" s="170"/>
      <c r="R130" s="170"/>
      <c r="S130" s="21"/>
      <c r="T130" s="212"/>
    </row>
    <row r="131" spans="1:20" s="14" customFormat="1" ht="15" customHeight="1" x14ac:dyDescent="0.2">
      <c r="A131" s="62">
        <v>129</v>
      </c>
      <c r="B131" s="47"/>
      <c r="C131" s="174"/>
      <c r="D131" s="174"/>
      <c r="E131" s="128"/>
      <c r="F131" s="107" t="s">
        <v>249</v>
      </c>
      <c r="G131" s="128"/>
      <c r="H131" s="140"/>
      <c r="I131" s="140"/>
      <c r="J131" s="138"/>
      <c r="K131" s="138"/>
      <c r="L131" s="138"/>
      <c r="M131" s="140"/>
      <c r="N131" s="170"/>
      <c r="O131" s="173"/>
      <c r="P131" s="173"/>
      <c r="Q131" s="170"/>
      <c r="R131" s="170"/>
      <c r="S131" s="21"/>
      <c r="T131" s="212"/>
    </row>
    <row r="132" spans="1:20" s="17" customFormat="1" ht="15" customHeight="1" thickBot="1" x14ac:dyDescent="0.25">
      <c r="A132" s="62">
        <v>130</v>
      </c>
      <c r="B132" s="47"/>
      <c r="C132" s="174"/>
      <c r="D132" s="174"/>
      <c r="E132" s="125"/>
      <c r="F132" s="229" t="s">
        <v>571</v>
      </c>
      <c r="G132" s="125"/>
      <c r="H132" s="192">
        <f>'[1]S11a.Capex Forecast'!H127</f>
        <v>0</v>
      </c>
      <c r="I132" s="192">
        <f>'[1]S11a.Capex Forecast'!I127</f>
        <v>0</v>
      </c>
      <c r="J132" s="192">
        <f>'[1]S11a.Capex Forecast'!J127</f>
        <v>0</v>
      </c>
      <c r="K132" s="192">
        <f>'[1]S11a.Capex Forecast'!K127</f>
        <v>0</v>
      </c>
      <c r="L132" s="192">
        <f>'[1]S11a.Capex Forecast'!L127</f>
        <v>0</v>
      </c>
      <c r="M132" s="192">
        <f>'[1]S11a.Capex Forecast'!M127</f>
        <v>0</v>
      </c>
      <c r="N132" s="170"/>
      <c r="O132" s="170"/>
      <c r="P132" s="170"/>
      <c r="Q132" s="170"/>
      <c r="R132" s="170"/>
      <c r="S132" s="21"/>
      <c r="T132" s="212"/>
    </row>
    <row r="133" spans="1:20" s="17" customFormat="1" ht="15" customHeight="1" thickBot="1" x14ac:dyDescent="0.25">
      <c r="A133" s="62">
        <v>131</v>
      </c>
      <c r="B133" s="47"/>
      <c r="C133" s="174"/>
      <c r="D133" s="124"/>
      <c r="E133" s="120" t="s">
        <v>520</v>
      </c>
      <c r="F133" s="174"/>
      <c r="G133" s="125"/>
      <c r="H133" s="193">
        <f t="shared" ref="H133:M133" si="34">SUM(H126:H130,H132)</f>
        <v>830</v>
      </c>
      <c r="I133" s="193">
        <f t="shared" si="34"/>
        <v>860</v>
      </c>
      <c r="J133" s="193">
        <f t="shared" si="34"/>
        <v>790</v>
      </c>
      <c r="K133" s="193">
        <f t="shared" si="34"/>
        <v>540</v>
      </c>
      <c r="L133" s="193">
        <f t="shared" si="34"/>
        <v>590</v>
      </c>
      <c r="M133" s="193">
        <f t="shared" si="34"/>
        <v>470</v>
      </c>
      <c r="N133" s="170"/>
      <c r="O133" s="170"/>
      <c r="P133" s="170"/>
      <c r="Q133" s="170"/>
      <c r="R133" s="170"/>
      <c r="S133" s="21"/>
      <c r="T133" s="212" t="s">
        <v>547</v>
      </c>
    </row>
    <row r="134" spans="1:20" s="65" customFormat="1" ht="15" customHeight="1" thickBot="1" x14ac:dyDescent="0.25">
      <c r="A134" s="62">
        <v>132</v>
      </c>
      <c r="B134" s="47"/>
      <c r="C134" s="174"/>
      <c r="D134" s="124" t="s">
        <v>4</v>
      </c>
      <c r="E134" s="125"/>
      <c r="F134" s="174" t="s">
        <v>479</v>
      </c>
      <c r="G134" s="125"/>
      <c r="H134" s="192">
        <f>'[1]S11a.Capex Forecast'!H129</f>
        <v>200.40241448692154</v>
      </c>
      <c r="I134" s="192">
        <f>'[1]S11a.Capex Forecast'!I129</f>
        <v>197.4126886431751</v>
      </c>
      <c r="J134" s="192">
        <f>'[1]S11a.Capex Forecast'!J129</f>
        <v>128.10311106541394</v>
      </c>
      <c r="K134" s="192">
        <f>'[1]S11a.Capex Forecast'!K129</f>
        <v>92.072507959361417</v>
      </c>
      <c r="L134" s="192">
        <f>'[1]S11a.Capex Forecast'!L129</f>
        <v>149.59006555214913</v>
      </c>
      <c r="M134" s="192">
        <f>'[1]S11a.Capex Forecast'!M129</f>
        <v>128.39818442731496</v>
      </c>
      <c r="N134" s="170"/>
      <c r="O134" s="170"/>
      <c r="P134" s="170"/>
      <c r="Q134" s="170"/>
      <c r="R134" s="170"/>
      <c r="S134" s="21"/>
      <c r="T134" s="212"/>
    </row>
    <row r="135" spans="1:20" s="65" customFormat="1" ht="15" customHeight="1" thickBot="1" x14ac:dyDescent="0.25">
      <c r="A135" s="62">
        <v>133</v>
      </c>
      <c r="B135" s="47"/>
      <c r="C135" s="174"/>
      <c r="D135" s="174"/>
      <c r="E135" s="120" t="s">
        <v>481</v>
      </c>
      <c r="F135" s="120"/>
      <c r="G135" s="125"/>
      <c r="H135" s="193">
        <f t="shared" ref="H135:M135" si="35">H133-H134</f>
        <v>629.59758551307846</v>
      </c>
      <c r="I135" s="193">
        <f t="shared" si="35"/>
        <v>662.5873113568249</v>
      </c>
      <c r="J135" s="193">
        <f t="shared" si="35"/>
        <v>661.89688893458606</v>
      </c>
      <c r="K135" s="193">
        <f t="shared" si="35"/>
        <v>447.92749204063858</v>
      </c>
      <c r="L135" s="193">
        <f t="shared" si="35"/>
        <v>440.4099344478509</v>
      </c>
      <c r="M135" s="193">
        <f t="shared" si="35"/>
        <v>341.60181557268504</v>
      </c>
      <c r="N135" s="170"/>
      <c r="O135" s="170"/>
      <c r="P135" s="170"/>
      <c r="Q135" s="170"/>
      <c r="R135" s="170"/>
      <c r="S135" s="21"/>
      <c r="T135" s="212"/>
    </row>
    <row r="136" spans="1:20" s="87" customFormat="1" ht="15" customHeight="1" x14ac:dyDescent="0.2">
      <c r="A136" s="62">
        <v>134</v>
      </c>
      <c r="B136" s="47"/>
      <c r="C136" s="174"/>
      <c r="D136" s="174"/>
      <c r="E136" s="120"/>
      <c r="F136" s="120"/>
      <c r="G136" s="128"/>
      <c r="H136" s="121"/>
      <c r="I136" s="121"/>
      <c r="J136" s="125"/>
      <c r="K136" s="125"/>
      <c r="L136" s="125"/>
      <c r="M136" s="121"/>
      <c r="N136" s="170"/>
      <c r="O136" s="170"/>
      <c r="P136" s="170"/>
      <c r="Q136" s="170"/>
      <c r="R136" s="170"/>
      <c r="S136" s="21"/>
      <c r="T136" s="212"/>
    </row>
    <row r="137" spans="1:20" s="232" customFormat="1" ht="30" customHeight="1" x14ac:dyDescent="0.25">
      <c r="A137" s="62">
        <v>135</v>
      </c>
      <c r="B137" s="108"/>
      <c r="C137" s="125"/>
      <c r="D137" s="125"/>
      <c r="E137" s="125"/>
      <c r="F137" s="125"/>
      <c r="G137" s="234"/>
      <c r="H137" s="235" t="s">
        <v>239</v>
      </c>
      <c r="I137" s="235" t="s">
        <v>454</v>
      </c>
      <c r="J137" s="235" t="s">
        <v>455</v>
      </c>
      <c r="K137" s="235" t="s">
        <v>456</v>
      </c>
      <c r="L137" s="235" t="s">
        <v>457</v>
      </c>
      <c r="M137" s="235" t="s">
        <v>458</v>
      </c>
      <c r="N137" s="28"/>
      <c r="O137" s="170"/>
      <c r="P137" s="170"/>
      <c r="Q137" s="170"/>
      <c r="R137" s="170"/>
      <c r="S137" s="21"/>
      <c r="T137" s="212"/>
    </row>
    <row r="138" spans="1:20" s="232" customFormat="1" ht="15" customHeight="1" x14ac:dyDescent="0.25">
      <c r="A138" s="62">
        <v>136</v>
      </c>
      <c r="B138" s="108"/>
      <c r="C138" s="125"/>
      <c r="D138" s="125"/>
      <c r="E138" s="125"/>
      <c r="F138" s="125"/>
      <c r="G138" s="236" t="str">
        <f>IF(ISNUMBER(CoverSheet!$C$12),"for year ended","")</f>
        <v>for year ended</v>
      </c>
      <c r="H138" s="154">
        <f>IF(ISNUMBER(CoverSheet!$C$12),DATE(YEAR(CoverSheet!$C$12),MONTH(CoverSheet!$C$12),DAY(CoverSheet!$C$12))-1,"")</f>
        <v>42094</v>
      </c>
      <c r="I138" s="154">
        <f>IF(ISNUMBER(CoverSheet!$C$12),DATE(YEAR(CoverSheet!$C$12)+1,MONTH(CoverSheet!$C$12),DAY(CoverSheet!$C$12))-1,"")</f>
        <v>42460</v>
      </c>
      <c r="J138" s="154">
        <f>IF(ISNUMBER(CoverSheet!$C$12),DATE(YEAR(CoverSheet!$C$12)+2,MONTH(CoverSheet!$C$12),DAY(CoverSheet!$C$12))-1,"")</f>
        <v>42825</v>
      </c>
      <c r="K138" s="154">
        <f>IF(ISNUMBER(CoverSheet!$C$12),DATE(YEAR(CoverSheet!$C$12)+3,MONTH(CoverSheet!$C$12),DAY(CoverSheet!$C$12))-1,"")</f>
        <v>43190</v>
      </c>
      <c r="L138" s="154">
        <f>IF(ISNUMBER(CoverSheet!$C$12),DATE(YEAR(CoverSheet!$C$12)+4,MONTH(CoverSheet!$C$12),DAY(CoverSheet!$C$12))-1,"")</f>
        <v>43555</v>
      </c>
      <c r="M138" s="154">
        <f>IF(ISNUMBER(CoverSheet!$C$12),DATE(YEAR(CoverSheet!$C$12)+5,MONTH(CoverSheet!$C$12),DAY(CoverSheet!$C$12))-1,"")</f>
        <v>43921</v>
      </c>
      <c r="N138" s="28"/>
      <c r="O138" s="170"/>
      <c r="P138" s="170"/>
      <c r="Q138" s="170"/>
      <c r="R138" s="170"/>
      <c r="S138" s="21"/>
      <c r="T138" s="212"/>
    </row>
    <row r="139" spans="1:20" s="17" customFormat="1" ht="30" customHeight="1" x14ac:dyDescent="0.3">
      <c r="A139" s="62">
        <v>137</v>
      </c>
      <c r="B139" s="47"/>
      <c r="C139" s="110" t="s">
        <v>423</v>
      </c>
      <c r="D139" s="125"/>
      <c r="E139" s="120"/>
      <c r="F139" s="125"/>
      <c r="G139" s="125"/>
      <c r="H139" s="178"/>
      <c r="I139" s="178"/>
      <c r="J139" s="178"/>
      <c r="K139" s="178"/>
      <c r="L139" s="178"/>
      <c r="M139" s="178"/>
      <c r="N139" s="28"/>
      <c r="O139" s="28"/>
      <c r="P139" s="28"/>
      <c r="Q139" s="28"/>
      <c r="R139" s="28"/>
      <c r="S139" s="21"/>
      <c r="T139" s="212"/>
    </row>
    <row r="140" spans="1:20" s="17" customFormat="1" ht="15" customHeight="1" x14ac:dyDescent="0.2">
      <c r="A140" s="62">
        <v>138</v>
      </c>
      <c r="B140" s="47"/>
      <c r="C140" s="174"/>
      <c r="D140" s="174"/>
      <c r="E140" s="125"/>
      <c r="F140" s="133" t="s">
        <v>509</v>
      </c>
      <c r="G140" s="125"/>
      <c r="H140" s="237" t="s">
        <v>473</v>
      </c>
      <c r="I140" s="125"/>
      <c r="J140" s="125"/>
      <c r="K140" s="125"/>
      <c r="L140" s="125"/>
      <c r="M140" s="125"/>
      <c r="N140" s="170"/>
      <c r="O140" s="170"/>
      <c r="P140" s="170"/>
      <c r="Q140" s="170"/>
      <c r="R140" s="170"/>
      <c r="S140" s="21"/>
      <c r="T140" s="212"/>
    </row>
    <row r="141" spans="1:20" s="17" customFormat="1" ht="15" customHeight="1" x14ac:dyDescent="0.2">
      <c r="A141" s="62">
        <v>139</v>
      </c>
      <c r="B141" s="47"/>
      <c r="C141" s="174"/>
      <c r="D141" s="174"/>
      <c r="E141" s="125"/>
      <c r="F141" s="207"/>
      <c r="G141" s="125"/>
      <c r="H141" s="192"/>
      <c r="I141" s="192"/>
      <c r="J141" s="192"/>
      <c r="K141" s="192"/>
      <c r="L141" s="192"/>
      <c r="M141" s="192"/>
      <c r="N141" s="170"/>
      <c r="O141" s="170"/>
      <c r="P141" s="170"/>
      <c r="Q141" s="170"/>
      <c r="R141" s="170"/>
      <c r="S141" s="21"/>
      <c r="T141" s="212"/>
    </row>
    <row r="142" spans="1:20" s="17" customFormat="1" ht="15" customHeight="1" x14ac:dyDescent="0.2">
      <c r="A142" s="62">
        <v>140</v>
      </c>
      <c r="B142" s="47"/>
      <c r="C142" s="174"/>
      <c r="D142" s="174"/>
      <c r="E142" s="125"/>
      <c r="F142" s="207"/>
      <c r="G142" s="125"/>
      <c r="H142" s="192"/>
      <c r="I142" s="192"/>
      <c r="J142" s="192"/>
      <c r="K142" s="192"/>
      <c r="L142" s="192"/>
      <c r="M142" s="192"/>
      <c r="N142" s="170"/>
      <c r="O142" s="170"/>
      <c r="P142" s="170"/>
      <c r="Q142" s="170"/>
      <c r="R142" s="170"/>
      <c r="S142" s="21"/>
      <c r="T142" s="212"/>
    </row>
    <row r="143" spans="1:20" s="17" customFormat="1" ht="15" customHeight="1" x14ac:dyDescent="0.2">
      <c r="A143" s="62">
        <v>141</v>
      </c>
      <c r="B143" s="47"/>
      <c r="C143" s="174"/>
      <c r="D143" s="174"/>
      <c r="E143" s="125"/>
      <c r="F143" s="207"/>
      <c r="G143" s="125"/>
      <c r="H143" s="192"/>
      <c r="I143" s="192"/>
      <c r="J143" s="192"/>
      <c r="K143" s="192"/>
      <c r="L143" s="192"/>
      <c r="M143" s="192"/>
      <c r="N143" s="170"/>
      <c r="O143" s="170"/>
      <c r="P143" s="170"/>
      <c r="Q143" s="170"/>
      <c r="R143" s="170"/>
      <c r="S143" s="21"/>
      <c r="T143" s="212"/>
    </row>
    <row r="144" spans="1:20" s="17" customFormat="1" ht="15" customHeight="1" x14ac:dyDescent="0.2">
      <c r="A144" s="62">
        <v>142</v>
      </c>
      <c r="B144" s="47"/>
      <c r="C144" s="174"/>
      <c r="D144" s="174"/>
      <c r="E144" s="125"/>
      <c r="F144" s="207"/>
      <c r="G144" s="125"/>
      <c r="H144" s="192"/>
      <c r="I144" s="192"/>
      <c r="J144" s="192"/>
      <c r="K144" s="192"/>
      <c r="L144" s="192"/>
      <c r="M144" s="192"/>
      <c r="N144" s="170"/>
      <c r="O144" s="170"/>
      <c r="P144" s="170"/>
      <c r="Q144" s="170"/>
      <c r="R144" s="170"/>
      <c r="S144" s="21"/>
      <c r="T144" s="212"/>
    </row>
    <row r="145" spans="1:20" s="17" customFormat="1" ht="15" customHeight="1" x14ac:dyDescent="0.2">
      <c r="A145" s="62">
        <v>143</v>
      </c>
      <c r="B145" s="47"/>
      <c r="C145" s="174"/>
      <c r="D145" s="174"/>
      <c r="E145" s="125"/>
      <c r="F145" s="207"/>
      <c r="G145" s="125"/>
      <c r="H145" s="192"/>
      <c r="I145" s="192"/>
      <c r="J145" s="192"/>
      <c r="K145" s="192"/>
      <c r="L145" s="192"/>
      <c r="M145" s="192"/>
      <c r="N145" s="170"/>
      <c r="O145" s="170"/>
      <c r="P145" s="170"/>
      <c r="Q145" s="170"/>
      <c r="R145" s="170"/>
      <c r="S145" s="21"/>
      <c r="T145" s="212"/>
    </row>
    <row r="146" spans="1:20" s="14" customFormat="1" ht="15" customHeight="1" x14ac:dyDescent="0.2">
      <c r="A146" s="62">
        <v>144</v>
      </c>
      <c r="B146" s="47"/>
      <c r="C146" s="174"/>
      <c r="D146" s="174"/>
      <c r="E146" s="128"/>
      <c r="F146" s="107" t="s">
        <v>249</v>
      </c>
      <c r="G146" s="128"/>
      <c r="H146" s="140"/>
      <c r="I146" s="140"/>
      <c r="J146" s="138"/>
      <c r="K146" s="138"/>
      <c r="L146" s="138"/>
      <c r="M146" s="140"/>
      <c r="N146" s="170"/>
      <c r="O146" s="173"/>
      <c r="P146" s="173"/>
      <c r="Q146" s="170"/>
      <c r="R146" s="170"/>
      <c r="S146" s="21"/>
      <c r="T146" s="212"/>
    </row>
    <row r="147" spans="1:20" s="17" customFormat="1" ht="15" customHeight="1" thickBot="1" x14ac:dyDescent="0.25">
      <c r="A147" s="62">
        <v>145</v>
      </c>
      <c r="B147" s="47"/>
      <c r="C147" s="174"/>
      <c r="D147" s="174"/>
      <c r="E147" s="125"/>
      <c r="F147" s="229" t="s">
        <v>572</v>
      </c>
      <c r="G147" s="125"/>
      <c r="H147" s="192"/>
      <c r="I147" s="192"/>
      <c r="J147" s="192"/>
      <c r="K147" s="192"/>
      <c r="L147" s="192"/>
      <c r="M147" s="192"/>
      <c r="N147" s="170"/>
      <c r="O147" s="170"/>
      <c r="P147" s="170"/>
      <c r="Q147" s="170"/>
      <c r="R147" s="170"/>
      <c r="S147" s="21"/>
      <c r="T147" s="212"/>
    </row>
    <row r="148" spans="1:20" s="17" customFormat="1" ht="15" customHeight="1" thickBot="1" x14ac:dyDescent="0.25">
      <c r="A148" s="62">
        <v>146</v>
      </c>
      <c r="B148" s="47"/>
      <c r="C148" s="174"/>
      <c r="D148" s="124"/>
      <c r="E148" s="120" t="s">
        <v>521</v>
      </c>
      <c r="F148" s="174"/>
      <c r="G148" s="125"/>
      <c r="H148" s="193">
        <f t="shared" ref="H148:M148" si="36">SUM(H141:H145,H147)</f>
        <v>0</v>
      </c>
      <c r="I148" s="193">
        <f t="shared" si="36"/>
        <v>0</v>
      </c>
      <c r="J148" s="193">
        <f t="shared" si="36"/>
        <v>0</v>
      </c>
      <c r="K148" s="193">
        <f t="shared" si="36"/>
        <v>0</v>
      </c>
      <c r="L148" s="193">
        <f t="shared" si="36"/>
        <v>0</v>
      </c>
      <c r="M148" s="193">
        <f t="shared" si="36"/>
        <v>0</v>
      </c>
      <c r="N148" s="170"/>
      <c r="O148" s="170"/>
      <c r="P148" s="170"/>
      <c r="Q148" s="170"/>
      <c r="R148" s="170"/>
      <c r="S148" s="21"/>
      <c r="T148" s="212" t="s">
        <v>548</v>
      </c>
    </row>
    <row r="149" spans="1:20" s="65" customFormat="1" ht="15" customHeight="1" thickBot="1" x14ac:dyDescent="0.25">
      <c r="A149" s="62">
        <v>147</v>
      </c>
      <c r="B149" s="47"/>
      <c r="C149" s="174"/>
      <c r="D149" s="124" t="s">
        <v>4</v>
      </c>
      <c r="E149" s="125"/>
      <c r="F149" s="174" t="s">
        <v>490</v>
      </c>
      <c r="G149" s="125"/>
      <c r="H149" s="192"/>
      <c r="I149" s="192"/>
      <c r="J149" s="192"/>
      <c r="K149" s="192"/>
      <c r="L149" s="192"/>
      <c r="M149" s="192"/>
      <c r="N149" s="170"/>
      <c r="O149" s="170"/>
      <c r="P149" s="170"/>
      <c r="Q149" s="170"/>
      <c r="R149" s="170"/>
      <c r="S149" s="21"/>
      <c r="T149" s="212"/>
    </row>
    <row r="150" spans="1:20" s="65" customFormat="1" ht="15" customHeight="1" thickBot="1" x14ac:dyDescent="0.25">
      <c r="A150" s="62">
        <v>148</v>
      </c>
      <c r="B150" s="47"/>
      <c r="C150" s="174"/>
      <c r="D150" s="174"/>
      <c r="E150" s="120" t="s">
        <v>482</v>
      </c>
      <c r="F150" s="120"/>
      <c r="G150" s="125"/>
      <c r="H150" s="193">
        <f t="shared" ref="H150:M150" si="37">H148-H149</f>
        <v>0</v>
      </c>
      <c r="I150" s="193">
        <f t="shared" si="37"/>
        <v>0</v>
      </c>
      <c r="J150" s="193">
        <f t="shared" si="37"/>
        <v>0</v>
      </c>
      <c r="K150" s="193">
        <f t="shared" si="37"/>
        <v>0</v>
      </c>
      <c r="L150" s="193">
        <f t="shared" si="37"/>
        <v>0</v>
      </c>
      <c r="M150" s="193">
        <f t="shared" si="37"/>
        <v>0</v>
      </c>
      <c r="N150" s="170"/>
      <c r="O150" s="170"/>
      <c r="P150" s="170"/>
      <c r="Q150" s="170"/>
      <c r="R150" s="170"/>
      <c r="S150" s="21"/>
      <c r="T150" s="212"/>
    </row>
    <row r="151" spans="1:20" s="87" customFormat="1" ht="15" customHeight="1" x14ac:dyDescent="0.2">
      <c r="A151" s="62">
        <v>149</v>
      </c>
      <c r="B151" s="47"/>
      <c r="C151" s="174"/>
      <c r="D151" s="174"/>
      <c r="E151" s="120"/>
      <c r="F151" s="120"/>
      <c r="G151" s="125"/>
      <c r="H151" s="149"/>
      <c r="I151" s="149"/>
      <c r="J151" s="149"/>
      <c r="K151" s="149"/>
      <c r="L151" s="149"/>
      <c r="M151" s="149"/>
      <c r="N151" s="170"/>
      <c r="O151" s="170"/>
      <c r="P151" s="170"/>
      <c r="Q151" s="170"/>
      <c r="R151" s="170"/>
      <c r="S151" s="21"/>
      <c r="T151" s="212"/>
    </row>
    <row r="152" spans="1:20" s="87" customFormat="1" ht="18.75" customHeight="1" x14ac:dyDescent="0.25">
      <c r="A152" s="62">
        <v>150</v>
      </c>
      <c r="B152" s="108"/>
      <c r="C152" s="125"/>
      <c r="D152" s="125"/>
      <c r="E152" s="125"/>
      <c r="F152" s="125"/>
      <c r="G152" s="125"/>
      <c r="H152" s="182" t="s">
        <v>239</v>
      </c>
      <c r="I152" s="182" t="s">
        <v>454</v>
      </c>
      <c r="J152" s="182" t="s">
        <v>455</v>
      </c>
      <c r="K152" s="182" t="s">
        <v>456</v>
      </c>
      <c r="L152" s="182" t="s">
        <v>457</v>
      </c>
      <c r="M152" s="182" t="s">
        <v>458</v>
      </c>
      <c r="N152" s="28"/>
      <c r="O152" s="170"/>
      <c r="P152" s="170"/>
      <c r="Q152" s="170"/>
      <c r="R152" s="170"/>
      <c r="S152" s="21"/>
      <c r="T152" s="212"/>
    </row>
    <row r="153" spans="1:20" s="17" customFormat="1" ht="30" customHeight="1" x14ac:dyDescent="0.3">
      <c r="A153" s="62">
        <v>151</v>
      </c>
      <c r="B153" s="47"/>
      <c r="C153" s="110" t="s">
        <v>424</v>
      </c>
      <c r="D153" s="125"/>
      <c r="E153" s="120"/>
      <c r="F153" s="125"/>
      <c r="G153" s="222" t="str">
        <f>IF(ISNUMBER(CoverSheet!$C$12),"for year ended","")</f>
        <v>for year ended</v>
      </c>
      <c r="H153" s="179">
        <f>IF(ISNUMBER(CoverSheet!$C$12),DATE(YEAR(CoverSheet!$C$12),MONTH(CoverSheet!$C$12),DAY(CoverSheet!$C$12))-1,"")</f>
        <v>42094</v>
      </c>
      <c r="I153" s="179">
        <f>IF(ISNUMBER(CoverSheet!$C$12),DATE(YEAR(CoverSheet!$C$12)+1,MONTH(CoverSheet!$C$12),DAY(CoverSheet!$C$12))-1,"")</f>
        <v>42460</v>
      </c>
      <c r="J153" s="179">
        <f>IF(ISNUMBER(CoverSheet!$C$12),DATE(YEAR(CoverSheet!$C$12)+2,MONTH(CoverSheet!$C$12),DAY(CoverSheet!$C$12))-1,"")</f>
        <v>42825</v>
      </c>
      <c r="K153" s="179">
        <f>IF(ISNUMBER(CoverSheet!$C$12),DATE(YEAR(CoverSheet!$C$12)+3,MONTH(CoverSheet!$C$12),DAY(CoverSheet!$C$12))-1,"")</f>
        <v>43190</v>
      </c>
      <c r="L153" s="179">
        <f>IF(ISNUMBER(CoverSheet!$C$12),DATE(YEAR(CoverSheet!$C$12)+4,MONTH(CoverSheet!$C$12),DAY(CoverSheet!$C$12))-1,"")</f>
        <v>43555</v>
      </c>
      <c r="M153" s="179">
        <f>IF(ISNUMBER(CoverSheet!$C$12),DATE(YEAR(CoverSheet!$C$12)+5,MONTH(CoverSheet!$C$12),DAY(CoverSheet!$C$12))-1,"")</f>
        <v>43921</v>
      </c>
      <c r="N153" s="28"/>
      <c r="O153" s="28"/>
      <c r="P153" s="28"/>
      <c r="Q153" s="28"/>
      <c r="R153" s="28"/>
      <c r="S153" s="21"/>
      <c r="T153" s="212"/>
    </row>
    <row r="154" spans="1:20" s="17" customFormat="1" ht="15" customHeight="1" x14ac:dyDescent="0.2">
      <c r="A154" s="62">
        <v>152</v>
      </c>
      <c r="B154" s="47"/>
      <c r="C154" s="174"/>
      <c r="D154" s="174"/>
      <c r="E154" s="125"/>
      <c r="F154" s="133" t="s">
        <v>509</v>
      </c>
      <c r="G154" s="125"/>
      <c r="H154" s="155" t="s">
        <v>473</v>
      </c>
      <c r="I154" s="125"/>
      <c r="J154" s="125"/>
      <c r="K154" s="125"/>
      <c r="L154" s="125"/>
      <c r="M154" s="125"/>
      <c r="N154" s="170"/>
      <c r="O154" s="170"/>
      <c r="P154" s="170"/>
      <c r="Q154" s="170"/>
      <c r="R154" s="170"/>
      <c r="S154" s="21"/>
      <c r="T154" s="212"/>
    </row>
    <row r="155" spans="1:20" s="17" customFormat="1" ht="15" customHeight="1" x14ac:dyDescent="0.2">
      <c r="A155" s="62">
        <v>153</v>
      </c>
      <c r="B155" s="47"/>
      <c r="C155" s="174"/>
      <c r="D155" s="174"/>
      <c r="E155" s="125"/>
      <c r="F155" s="207" t="str">
        <f>'[1]S11a.Capex Forecast'!F149</f>
        <v>Earthing</v>
      </c>
      <c r="G155" s="125"/>
      <c r="H155" s="192">
        <f>'[1]S11a.Capex Forecast'!H149</f>
        <v>330</v>
      </c>
      <c r="I155" s="192">
        <f>'[1]S11a.Capex Forecast'!I149</f>
        <v>200</v>
      </c>
      <c r="J155" s="192">
        <f>'[1]S11a.Capex Forecast'!J149</f>
        <v>100</v>
      </c>
      <c r="K155" s="192">
        <f>'[1]S11a.Capex Forecast'!K149</f>
        <v>100</v>
      </c>
      <c r="L155" s="192">
        <f>'[1]S11a.Capex Forecast'!L149</f>
        <v>100</v>
      </c>
      <c r="M155" s="192">
        <f>'[1]S11a.Capex Forecast'!M149</f>
        <v>100</v>
      </c>
      <c r="N155" s="170"/>
      <c r="O155" s="170"/>
      <c r="P155" s="170"/>
      <c r="Q155" s="170"/>
      <c r="R155" s="170"/>
      <c r="S155" s="21"/>
      <c r="T155" s="212"/>
    </row>
    <row r="156" spans="1:20" s="290" customFormat="1" ht="15" customHeight="1" x14ac:dyDescent="0.2">
      <c r="A156" s="62"/>
      <c r="B156" s="47"/>
      <c r="C156" s="289"/>
      <c r="D156" s="289"/>
      <c r="E156" s="125"/>
      <c r="F156" s="296" t="str">
        <f>'[1]S11a.Capex Forecast'!F150</f>
        <v>Upgrade Security starting with Zone Substations.</v>
      </c>
      <c r="G156" s="125"/>
      <c r="H156" s="226">
        <f>'[1]S11a.Capex Forecast'!H150</f>
        <v>200</v>
      </c>
      <c r="I156" s="226">
        <f>'[1]S11a.Capex Forecast'!I150</f>
        <v>100</v>
      </c>
      <c r="J156" s="226">
        <f>'[1]S11a.Capex Forecast'!J150</f>
        <v>100</v>
      </c>
      <c r="K156" s="226">
        <f>'[1]S11a.Capex Forecast'!K150</f>
        <v>100</v>
      </c>
      <c r="L156" s="226">
        <f>'[1]S11a.Capex Forecast'!L150</f>
        <v>0</v>
      </c>
      <c r="M156" s="226">
        <f>'[1]S11a.Capex Forecast'!M150</f>
        <v>0</v>
      </c>
      <c r="N156" s="170"/>
      <c r="O156" s="170"/>
      <c r="P156" s="170"/>
      <c r="Q156" s="170"/>
      <c r="R156" s="170"/>
      <c r="S156" s="21"/>
      <c r="T156" s="212"/>
    </row>
    <row r="157" spans="1:20" s="290" customFormat="1" ht="15" customHeight="1" x14ac:dyDescent="0.2">
      <c r="A157" s="62"/>
      <c r="B157" s="47"/>
      <c r="C157" s="289"/>
      <c r="D157" s="289"/>
      <c r="E157" s="125"/>
      <c r="F157" s="296" t="str">
        <f>'[1]S11a.Capex Forecast'!F151</f>
        <v>11/22 kV Substation Upgrade final stage</v>
      </c>
      <c r="G157" s="125"/>
      <c r="H157" s="226">
        <f>'[1]S11a.Capex Forecast'!H151</f>
        <v>150</v>
      </c>
      <c r="I157" s="226">
        <f>'[1]S11a.Capex Forecast'!I151</f>
        <v>150</v>
      </c>
      <c r="J157" s="226">
        <f>'[1]S11a.Capex Forecast'!J151</f>
        <v>0</v>
      </c>
      <c r="K157" s="226">
        <f>'[1]S11a.Capex Forecast'!K151</f>
        <v>0</v>
      </c>
      <c r="L157" s="226">
        <f>'[1]S11a.Capex Forecast'!L151</f>
        <v>0</v>
      </c>
      <c r="M157" s="226">
        <f>'[1]S11a.Capex Forecast'!M151</f>
        <v>0</v>
      </c>
      <c r="N157" s="170"/>
      <c r="O157" s="170"/>
      <c r="P157" s="170"/>
      <c r="Q157" s="170"/>
      <c r="R157" s="170"/>
      <c r="S157" s="21"/>
      <c r="T157" s="212"/>
    </row>
    <row r="158" spans="1:20" s="290" customFormat="1" ht="15" customHeight="1" x14ac:dyDescent="0.2">
      <c r="A158" s="62"/>
      <c r="B158" s="47"/>
      <c r="C158" s="289"/>
      <c r="D158" s="289"/>
      <c r="E158" s="125"/>
      <c r="F158" s="296" t="str">
        <f>'[1]S11a.Capex Forecast'!F152</f>
        <v>Chalmers St U/G 11 kV</v>
      </c>
      <c r="G158" s="125"/>
      <c r="H158" s="226">
        <f>'[1]S11a.Capex Forecast'!H152</f>
        <v>0</v>
      </c>
      <c r="I158" s="226">
        <f>'[1]S11a.Capex Forecast'!I152</f>
        <v>0</v>
      </c>
      <c r="J158" s="226">
        <f>'[1]S11a.Capex Forecast'!J152</f>
        <v>0</v>
      </c>
      <c r="K158" s="226">
        <f>'[1]S11a.Capex Forecast'!K152</f>
        <v>0</v>
      </c>
      <c r="L158" s="226">
        <f>'[1]S11a.Capex Forecast'!L152</f>
        <v>0</v>
      </c>
      <c r="M158" s="226">
        <f>'[1]S11a.Capex Forecast'!M152</f>
        <v>0</v>
      </c>
      <c r="N158" s="170"/>
      <c r="O158" s="170"/>
      <c r="P158" s="170"/>
      <c r="Q158" s="170"/>
      <c r="R158" s="170"/>
      <c r="S158" s="21"/>
      <c r="T158" s="212"/>
    </row>
    <row r="159" spans="1:20" s="290" customFormat="1" ht="15" customHeight="1" x14ac:dyDescent="0.2">
      <c r="A159" s="62"/>
      <c r="B159" s="47"/>
      <c r="C159" s="289"/>
      <c r="D159" s="289"/>
      <c r="E159" s="125"/>
      <c r="F159" s="296" t="str">
        <f>'[1]S11a.Capex Forecast'!F153</f>
        <v>Glentanner/Ferintosh from 11 to 33 kV</v>
      </c>
      <c r="G159" s="125"/>
      <c r="H159" s="226">
        <f>'[1]S11a.Capex Forecast'!H153</f>
        <v>0</v>
      </c>
      <c r="I159" s="226">
        <f>'[1]S11a.Capex Forecast'!I153</f>
        <v>0</v>
      </c>
      <c r="J159" s="226">
        <f>'[1]S11a.Capex Forecast'!J153</f>
        <v>0</v>
      </c>
      <c r="K159" s="226">
        <f>'[1]S11a.Capex Forecast'!K153</f>
        <v>0</v>
      </c>
      <c r="L159" s="226">
        <f>'[1]S11a.Capex Forecast'!L153</f>
        <v>0</v>
      </c>
      <c r="M159" s="226">
        <f>'[1]S11a.Capex Forecast'!M153</f>
        <v>0</v>
      </c>
      <c r="N159" s="170"/>
      <c r="O159" s="170"/>
      <c r="P159" s="170"/>
      <c r="Q159" s="170"/>
      <c r="R159" s="170"/>
      <c r="S159" s="21"/>
      <c r="T159" s="212"/>
    </row>
    <row r="160" spans="1:20" s="290" customFormat="1" ht="15" customHeight="1" x14ac:dyDescent="0.2">
      <c r="A160" s="62"/>
      <c r="B160" s="47"/>
      <c r="C160" s="289"/>
      <c r="D160" s="289"/>
      <c r="E160" s="125"/>
      <c r="F160" s="296" t="str">
        <f>'[1]S11a.Capex Forecast'!F154</f>
        <v>Guiness St (GRM 7) U/G 11 kV</v>
      </c>
      <c r="G160" s="125"/>
      <c r="H160" s="226">
        <f>'[1]S11a.Capex Forecast'!H154</f>
        <v>0</v>
      </c>
      <c r="I160" s="226">
        <f>'[1]S11a.Capex Forecast'!I154</f>
        <v>0</v>
      </c>
      <c r="J160" s="226">
        <f>'[1]S11a.Capex Forecast'!J154</f>
        <v>0</v>
      </c>
      <c r="K160" s="226">
        <f>'[1]S11a.Capex Forecast'!K154</f>
        <v>0</v>
      </c>
      <c r="L160" s="226">
        <f>'[1]S11a.Capex Forecast'!L154</f>
        <v>0</v>
      </c>
      <c r="M160" s="226">
        <f>'[1]S11a.Capex Forecast'!M154</f>
        <v>0</v>
      </c>
      <c r="N160" s="170"/>
      <c r="O160" s="170"/>
      <c r="P160" s="170"/>
      <c r="Q160" s="170"/>
      <c r="R160" s="170"/>
      <c r="S160" s="21"/>
      <c r="T160" s="212"/>
    </row>
    <row r="161" spans="1:20" s="290" customFormat="1" ht="15" customHeight="1" x14ac:dyDescent="0.2">
      <c r="A161" s="62"/>
      <c r="B161" s="47"/>
      <c r="C161" s="289"/>
      <c r="D161" s="289"/>
      <c r="E161" s="125"/>
      <c r="F161" s="296" t="str">
        <f>'[1]S11a.Capex Forecast'!F155</f>
        <v>Install CB for F321</v>
      </c>
      <c r="G161" s="125"/>
      <c r="H161" s="226">
        <f>'[1]S11a.Capex Forecast'!H155</f>
        <v>0</v>
      </c>
      <c r="I161" s="226">
        <f>'[1]S11a.Capex Forecast'!I155</f>
        <v>100</v>
      </c>
      <c r="J161" s="226">
        <f>'[1]S11a.Capex Forecast'!J155</f>
        <v>0</v>
      </c>
      <c r="K161" s="226">
        <f>'[1]S11a.Capex Forecast'!K155</f>
        <v>0</v>
      </c>
      <c r="L161" s="226">
        <f>'[1]S11a.Capex Forecast'!L155</f>
        <v>0</v>
      </c>
      <c r="M161" s="226">
        <f>'[1]S11a.Capex Forecast'!M155</f>
        <v>0</v>
      </c>
      <c r="N161" s="170"/>
      <c r="O161" s="170"/>
      <c r="P161" s="170"/>
      <c r="Q161" s="170"/>
      <c r="R161" s="170"/>
      <c r="S161" s="21"/>
      <c r="T161" s="212"/>
    </row>
    <row r="162" spans="1:20" s="17" customFormat="1" ht="15" customHeight="1" x14ac:dyDescent="0.2">
      <c r="A162" s="62">
        <v>154</v>
      </c>
      <c r="B162" s="47"/>
      <c r="C162" s="174"/>
      <c r="D162" s="174"/>
      <c r="E162" s="125"/>
      <c r="F162" s="296" t="str">
        <f>'[1]S11a.Capex Forecast'!F156</f>
        <v>McNamaras Rd rebuild</v>
      </c>
      <c r="G162" s="125"/>
      <c r="H162" s="192">
        <f>'[1]S11a.Capex Forecast'!H156</f>
        <v>0</v>
      </c>
      <c r="I162" s="192">
        <f>'[1]S11a.Capex Forecast'!I156</f>
        <v>293</v>
      </c>
      <c r="J162" s="192">
        <f>'[1]S11a.Capex Forecast'!J156</f>
        <v>0</v>
      </c>
      <c r="K162" s="192">
        <f>'[1]S11a.Capex Forecast'!K156</f>
        <v>0</v>
      </c>
      <c r="L162" s="192">
        <f>'[1]S11a.Capex Forecast'!L156</f>
        <v>0</v>
      </c>
      <c r="M162" s="192">
        <f>'[1]S11a.Capex Forecast'!M156</f>
        <v>0</v>
      </c>
      <c r="N162" s="170"/>
      <c r="O162" s="170"/>
      <c r="P162" s="170"/>
      <c r="Q162" s="170"/>
      <c r="R162" s="170"/>
      <c r="S162" s="21"/>
      <c r="T162" s="212"/>
    </row>
    <row r="163" spans="1:20" s="17" customFormat="1" ht="15" customHeight="1" x14ac:dyDescent="0.2">
      <c r="A163" s="62">
        <v>155</v>
      </c>
      <c r="B163" s="47"/>
      <c r="C163" s="174"/>
      <c r="D163" s="174"/>
      <c r="E163" s="125"/>
      <c r="F163" s="296" t="str">
        <f>'[1]S11a.Capex Forecast'!F157</f>
        <v>New RMU's</v>
      </c>
      <c r="G163" s="125"/>
      <c r="H163" s="192">
        <f>'[1]S11a.Capex Forecast'!H157</f>
        <v>0</v>
      </c>
      <c r="I163" s="192">
        <f>'[1]S11a.Capex Forecast'!I157</f>
        <v>250</v>
      </c>
      <c r="J163" s="192">
        <f>'[1]S11a.Capex Forecast'!J157</f>
        <v>250</v>
      </c>
      <c r="K163" s="192">
        <f>'[1]S11a.Capex Forecast'!K157</f>
        <v>250</v>
      </c>
      <c r="L163" s="192">
        <f>'[1]S11a.Capex Forecast'!L157</f>
        <v>250</v>
      </c>
      <c r="M163" s="192">
        <f>'[1]S11a.Capex Forecast'!M157</f>
        <v>250</v>
      </c>
      <c r="N163" s="170"/>
      <c r="O163" s="170"/>
      <c r="P163" s="170"/>
      <c r="Q163" s="170"/>
      <c r="R163" s="170"/>
      <c r="S163" s="21"/>
      <c r="T163" s="212"/>
    </row>
    <row r="164" spans="1:20" s="17" customFormat="1" ht="15" customHeight="1" x14ac:dyDescent="0.2">
      <c r="A164" s="62">
        <v>156</v>
      </c>
      <c r="B164" s="47"/>
      <c r="C164" s="174"/>
      <c r="D164" s="174"/>
      <c r="E164" s="125"/>
      <c r="F164" s="296" t="str">
        <f>'[1]S11a.Capex Forecast'!F158</f>
        <v>Tie between Mahan Rd Fdr. &amp; Main Sth Rd Fdr.</v>
      </c>
      <c r="G164" s="125"/>
      <c r="H164" s="192">
        <f>'[1]S11a.Capex Forecast'!H158</f>
        <v>230</v>
      </c>
      <c r="I164" s="192">
        <f>'[1]S11a.Capex Forecast'!I158</f>
        <v>0</v>
      </c>
      <c r="J164" s="192">
        <f>'[1]S11a.Capex Forecast'!J158</f>
        <v>0</v>
      </c>
      <c r="K164" s="192">
        <f>'[1]S11a.Capex Forecast'!K158</f>
        <v>0</v>
      </c>
      <c r="L164" s="192">
        <f>'[1]S11a.Capex Forecast'!L158</f>
        <v>0</v>
      </c>
      <c r="M164" s="192">
        <f>'[1]S11a.Capex Forecast'!M158</f>
        <v>0</v>
      </c>
      <c r="N164" s="170"/>
      <c r="O164" s="170"/>
      <c r="P164" s="170"/>
      <c r="Q164" s="170"/>
      <c r="R164" s="170"/>
      <c r="S164" s="21"/>
      <c r="T164" s="212"/>
    </row>
    <row r="165" spans="1:20" s="17" customFormat="1" ht="15" customHeight="1" x14ac:dyDescent="0.2">
      <c r="A165" s="62">
        <v>157</v>
      </c>
      <c r="B165" s="47"/>
      <c r="C165" s="174"/>
      <c r="D165" s="174"/>
      <c r="E165" s="125"/>
      <c r="F165" s="296" t="str">
        <f>'[1]S11a.Capex Forecast'!F159</f>
        <v>Wilson St U/G</v>
      </c>
      <c r="G165" s="125"/>
      <c r="H165" s="192">
        <f>'[1]S11a.Capex Forecast'!H159</f>
        <v>0</v>
      </c>
      <c r="I165" s="192">
        <f>'[1]S11a.Capex Forecast'!I159</f>
        <v>0</v>
      </c>
      <c r="J165" s="192">
        <f>'[1]S11a.Capex Forecast'!J159</f>
        <v>0</v>
      </c>
      <c r="K165" s="192">
        <f>'[1]S11a.Capex Forecast'!K159</f>
        <v>0</v>
      </c>
      <c r="L165" s="192">
        <f>'[1]S11a.Capex Forecast'!L159</f>
        <v>0</v>
      </c>
      <c r="M165" s="192">
        <f>'[1]S11a.Capex Forecast'!M159</f>
        <v>0</v>
      </c>
      <c r="N165" s="170"/>
      <c r="O165" s="170"/>
      <c r="P165" s="170"/>
      <c r="Q165" s="170"/>
      <c r="R165" s="170"/>
      <c r="S165" s="21"/>
      <c r="T165" s="212"/>
    </row>
    <row r="166" spans="1:20" s="14" customFormat="1" ht="15" customHeight="1" x14ac:dyDescent="0.2">
      <c r="A166" s="62">
        <v>158</v>
      </c>
      <c r="B166" s="47"/>
      <c r="C166" s="174"/>
      <c r="D166" s="174"/>
      <c r="E166" s="128"/>
      <c r="F166" s="107" t="s">
        <v>249</v>
      </c>
      <c r="G166" s="128"/>
      <c r="H166" s="140"/>
      <c r="I166" s="140"/>
      <c r="J166" s="138"/>
      <c r="K166" s="138"/>
      <c r="L166" s="138"/>
      <c r="M166" s="140"/>
      <c r="N166" s="170"/>
      <c r="O166" s="173"/>
      <c r="P166" s="173"/>
      <c r="Q166" s="170"/>
      <c r="R166" s="170"/>
      <c r="S166" s="21"/>
      <c r="T166" s="212"/>
    </row>
    <row r="167" spans="1:20" s="17" customFormat="1" ht="15" customHeight="1" thickBot="1" x14ac:dyDescent="0.25">
      <c r="A167" s="62">
        <v>159</v>
      </c>
      <c r="B167" s="47"/>
      <c r="C167" s="174"/>
      <c r="D167" s="174"/>
      <c r="E167" s="125"/>
      <c r="F167" s="229" t="s">
        <v>573</v>
      </c>
      <c r="G167" s="128"/>
      <c r="H167" s="192">
        <f>'[1]S11a.Capex Forecast'!H161</f>
        <v>0</v>
      </c>
      <c r="I167" s="192">
        <f>'[1]S11a.Capex Forecast'!I161</f>
        <v>0</v>
      </c>
      <c r="J167" s="192">
        <f>'[1]S11a.Capex Forecast'!J161</f>
        <v>0</v>
      </c>
      <c r="K167" s="192">
        <f>'[1]S11a.Capex Forecast'!K161</f>
        <v>0</v>
      </c>
      <c r="L167" s="192">
        <f>'[1]S11a.Capex Forecast'!L161</f>
        <v>0</v>
      </c>
      <c r="M167" s="192">
        <f>'[1]S11a.Capex Forecast'!M161</f>
        <v>0</v>
      </c>
      <c r="N167" s="170"/>
      <c r="O167" s="170"/>
      <c r="P167" s="170"/>
      <c r="Q167" s="170"/>
      <c r="R167" s="170"/>
      <c r="S167" s="21"/>
      <c r="T167" s="212"/>
    </row>
    <row r="168" spans="1:20" s="17" customFormat="1" ht="15" customHeight="1" thickBot="1" x14ac:dyDescent="0.25">
      <c r="A168" s="62">
        <v>160</v>
      </c>
      <c r="B168" s="47"/>
      <c r="C168" s="174"/>
      <c r="D168" s="124"/>
      <c r="E168" s="120" t="s">
        <v>522</v>
      </c>
      <c r="F168" s="174"/>
      <c r="G168" s="125"/>
      <c r="H168" s="193">
        <f t="shared" ref="H168:M168" si="38">SUM(H155:H165,H167)</f>
        <v>910</v>
      </c>
      <c r="I168" s="193">
        <f t="shared" si="38"/>
        <v>1093</v>
      </c>
      <c r="J168" s="193">
        <f t="shared" si="38"/>
        <v>450</v>
      </c>
      <c r="K168" s="193">
        <f t="shared" si="38"/>
        <v>450</v>
      </c>
      <c r="L168" s="193">
        <f t="shared" si="38"/>
        <v>350</v>
      </c>
      <c r="M168" s="193">
        <f t="shared" si="38"/>
        <v>350</v>
      </c>
      <c r="N168" s="170"/>
      <c r="O168" s="170"/>
      <c r="P168" s="170"/>
      <c r="Q168" s="170"/>
      <c r="R168" s="170"/>
      <c r="S168" s="21"/>
      <c r="T168" s="212" t="s">
        <v>549</v>
      </c>
    </row>
    <row r="169" spans="1:20" s="65" customFormat="1" ht="15" customHeight="1" thickBot="1" x14ac:dyDescent="0.25">
      <c r="A169" s="62">
        <v>161</v>
      </c>
      <c r="B169" s="47"/>
      <c r="C169" s="174"/>
      <c r="D169" s="124" t="s">
        <v>4</v>
      </c>
      <c r="E169" s="125"/>
      <c r="F169" s="174" t="s">
        <v>480</v>
      </c>
      <c r="G169" s="125"/>
      <c r="H169" s="192">
        <f>'[1]S11a.Capex Forecast'!H163</f>
        <v>219.71830985915494</v>
      </c>
      <c r="I169" s="192">
        <f>'[1]S11a.Capex Forecast'!I163</f>
        <v>250.89775428719813</v>
      </c>
      <c r="J169" s="192">
        <f>'[1]S11a.Capex Forecast'!J163</f>
        <v>72.970126556248445</v>
      </c>
      <c r="K169" s="192">
        <f>'[1]S11a.Capex Forecast'!K163</f>
        <v>76.727089966134514</v>
      </c>
      <c r="L169" s="192">
        <f>'[1]S11a.Capex Forecast'!L163</f>
        <v>88.739869395342694</v>
      </c>
      <c r="M169" s="192">
        <f>'[1]S11a.Capex Forecast'!M163</f>
        <v>95.615669254383462</v>
      </c>
      <c r="N169" s="170"/>
      <c r="O169" s="170"/>
      <c r="P169" s="170"/>
      <c r="Q169" s="170"/>
      <c r="R169" s="170"/>
      <c r="S169" s="21"/>
      <c r="T169" s="212"/>
    </row>
    <row r="170" spans="1:20" s="65" customFormat="1" ht="15" customHeight="1" thickBot="1" x14ac:dyDescent="0.25">
      <c r="A170" s="62">
        <v>162</v>
      </c>
      <c r="B170" s="47"/>
      <c r="C170" s="174"/>
      <c r="D170" s="174"/>
      <c r="E170" s="120" t="s">
        <v>483</v>
      </c>
      <c r="F170" s="120"/>
      <c r="G170" s="125"/>
      <c r="H170" s="193">
        <f t="shared" ref="H170:M170" si="39">H168-H169</f>
        <v>690.28169014084506</v>
      </c>
      <c r="I170" s="193">
        <f t="shared" si="39"/>
        <v>842.10224571280185</v>
      </c>
      <c r="J170" s="193">
        <f t="shared" si="39"/>
        <v>377.02987344375157</v>
      </c>
      <c r="K170" s="193">
        <f t="shared" si="39"/>
        <v>373.27291003386551</v>
      </c>
      <c r="L170" s="193">
        <f t="shared" si="39"/>
        <v>261.26013060465732</v>
      </c>
      <c r="M170" s="193">
        <f t="shared" si="39"/>
        <v>254.38433074561652</v>
      </c>
      <c r="N170" s="170"/>
      <c r="O170" s="170"/>
      <c r="P170" s="170"/>
      <c r="Q170" s="170"/>
      <c r="R170" s="170"/>
      <c r="S170" s="21"/>
      <c r="T170" s="212"/>
    </row>
    <row r="171" spans="1:20" s="9" customFormat="1" x14ac:dyDescent="0.2">
      <c r="A171" s="62">
        <v>163</v>
      </c>
      <c r="B171" s="47"/>
      <c r="C171" s="174"/>
      <c r="D171" s="174"/>
      <c r="E171" s="125"/>
      <c r="F171" s="125"/>
      <c r="G171" s="125"/>
      <c r="H171" s="125"/>
      <c r="I171" s="125"/>
      <c r="J171" s="125"/>
      <c r="K171" s="125"/>
      <c r="L171" s="125"/>
      <c r="M171" s="125"/>
      <c r="N171" s="170"/>
      <c r="O171" s="170"/>
      <c r="P171" s="170"/>
      <c r="Q171" s="170"/>
      <c r="R171" s="170"/>
      <c r="S171" s="21"/>
      <c r="T171" s="212"/>
    </row>
    <row r="172" spans="1:20" s="232" customFormat="1" ht="30" customHeight="1" x14ac:dyDescent="0.25">
      <c r="A172" s="62">
        <v>164</v>
      </c>
      <c r="B172" s="108"/>
      <c r="C172" s="125"/>
      <c r="D172" s="125"/>
      <c r="E172" s="125"/>
      <c r="F172" s="125"/>
      <c r="G172" s="234"/>
      <c r="H172" s="235" t="s">
        <v>239</v>
      </c>
      <c r="I172" s="235" t="s">
        <v>454</v>
      </c>
      <c r="J172" s="235" t="s">
        <v>455</v>
      </c>
      <c r="K172" s="235" t="s">
        <v>456</v>
      </c>
      <c r="L172" s="235" t="s">
        <v>457</v>
      </c>
      <c r="M172" s="235" t="s">
        <v>458</v>
      </c>
      <c r="N172" s="28"/>
      <c r="O172" s="170"/>
      <c r="P172" s="170"/>
      <c r="Q172" s="170"/>
      <c r="R172" s="170"/>
      <c r="S172" s="21"/>
      <c r="T172" s="212"/>
    </row>
    <row r="173" spans="1:20" s="232" customFormat="1" ht="15" customHeight="1" x14ac:dyDescent="0.25">
      <c r="A173" s="62">
        <v>165</v>
      </c>
      <c r="B173" s="108"/>
      <c r="C173" s="125"/>
      <c r="D173" s="125"/>
      <c r="E173" s="125"/>
      <c r="F173" s="125"/>
      <c r="G173" s="236" t="str">
        <f>IF(ISNUMBER(CoverSheet!$C$12),"for year ended","")</f>
        <v>for year ended</v>
      </c>
      <c r="H173" s="154">
        <f>IF(ISNUMBER(CoverSheet!$C$12),DATE(YEAR(CoverSheet!$C$12),MONTH(CoverSheet!$C$12),DAY(CoverSheet!$C$12))-1,"")</f>
        <v>42094</v>
      </c>
      <c r="I173" s="154">
        <f>IF(ISNUMBER(CoverSheet!$C$12),DATE(YEAR(CoverSheet!$C$12)+1,MONTH(CoverSheet!$C$12),DAY(CoverSheet!$C$12))-1,"")</f>
        <v>42460</v>
      </c>
      <c r="J173" s="154">
        <f>IF(ISNUMBER(CoverSheet!$C$12),DATE(YEAR(CoverSheet!$C$12)+2,MONTH(CoverSheet!$C$12),DAY(CoverSheet!$C$12))-1,"")</f>
        <v>42825</v>
      </c>
      <c r="K173" s="154">
        <f>IF(ISNUMBER(CoverSheet!$C$12),DATE(YEAR(CoverSheet!$C$12)+3,MONTH(CoverSheet!$C$12),DAY(CoverSheet!$C$12))-1,"")</f>
        <v>43190</v>
      </c>
      <c r="L173" s="154">
        <f>IF(ISNUMBER(CoverSheet!$C$12),DATE(YEAR(CoverSheet!$C$12)+4,MONTH(CoverSheet!$C$12),DAY(CoverSheet!$C$12))-1,"")</f>
        <v>43555</v>
      </c>
      <c r="M173" s="154">
        <f>IF(ISNUMBER(CoverSheet!$C$12),DATE(YEAR(CoverSheet!$C$12)+5,MONTH(CoverSheet!$C$12),DAY(CoverSheet!$C$12))-1,"")</f>
        <v>43921</v>
      </c>
      <c r="N173" s="28"/>
      <c r="O173" s="170"/>
      <c r="P173" s="170"/>
      <c r="Q173" s="170"/>
      <c r="R173" s="170"/>
      <c r="S173" s="21"/>
      <c r="T173" s="212"/>
    </row>
    <row r="174" spans="1:20" s="17" customFormat="1" ht="24" customHeight="1" x14ac:dyDescent="0.3">
      <c r="A174" s="62">
        <v>166</v>
      </c>
      <c r="B174" s="47"/>
      <c r="C174" s="110" t="s">
        <v>453</v>
      </c>
      <c r="D174" s="125"/>
      <c r="E174" s="125"/>
      <c r="F174" s="125"/>
      <c r="G174" s="125"/>
      <c r="H174" s="183"/>
      <c r="I174" s="145"/>
      <c r="J174" s="145"/>
      <c r="K174" s="145"/>
      <c r="L174" s="145"/>
      <c r="M174" s="145"/>
      <c r="N174" s="28"/>
      <c r="O174" s="28"/>
      <c r="P174" s="28"/>
      <c r="Q174" s="28"/>
      <c r="R174" s="28"/>
      <c r="S174" s="21"/>
      <c r="T174" s="212"/>
    </row>
    <row r="175" spans="1:20" ht="15" customHeight="1" x14ac:dyDescent="0.2">
      <c r="A175" s="62">
        <v>167</v>
      </c>
      <c r="B175" s="47"/>
      <c r="C175" s="174"/>
      <c r="D175" s="176" t="s">
        <v>58</v>
      </c>
      <c r="E175" s="174"/>
      <c r="F175" s="125"/>
      <c r="G175" s="221"/>
      <c r="H175" s="154"/>
      <c r="I175" s="154"/>
      <c r="J175" s="154"/>
      <c r="K175" s="154"/>
      <c r="L175" s="154"/>
      <c r="M175" s="154"/>
      <c r="N175" s="170"/>
      <c r="O175" s="170"/>
      <c r="P175" s="170"/>
      <c r="Q175" s="170"/>
      <c r="R175" s="170"/>
      <c r="S175" s="21"/>
      <c r="T175" s="212"/>
    </row>
    <row r="176" spans="1:20" s="17" customFormat="1" ht="15" customHeight="1" x14ac:dyDescent="0.2">
      <c r="A176" s="62">
        <v>168</v>
      </c>
      <c r="B176" s="47"/>
      <c r="C176" s="174"/>
      <c r="D176" s="174"/>
      <c r="E176" s="125"/>
      <c r="F176" s="133" t="s">
        <v>509</v>
      </c>
      <c r="G176" s="221"/>
      <c r="H176" s="237" t="s">
        <v>473</v>
      </c>
      <c r="I176" s="125"/>
      <c r="J176" s="125"/>
      <c r="K176" s="125"/>
      <c r="L176" s="125"/>
      <c r="M176" s="177"/>
      <c r="N176" s="170"/>
      <c r="O176" s="170"/>
      <c r="P176" s="170"/>
      <c r="Q176" s="170"/>
      <c r="R176" s="170"/>
      <c r="S176" s="21"/>
      <c r="T176" s="212"/>
    </row>
    <row r="177" spans="1:20" s="17" customFormat="1" ht="15" customHeight="1" x14ac:dyDescent="0.2">
      <c r="A177" s="62">
        <v>169</v>
      </c>
      <c r="B177" s="47"/>
      <c r="C177" s="174"/>
      <c r="D177" s="174"/>
      <c r="E177" s="125"/>
      <c r="F177" s="207" t="str">
        <f>'[1]S11a.Capex Forecast'!F171</f>
        <v>IT</v>
      </c>
      <c r="G177" s="125"/>
      <c r="H177" s="192">
        <f>'[1]S11a.Capex Forecast'!H171</f>
        <v>500.00000000000006</v>
      </c>
      <c r="I177" s="192">
        <f>'[1]S11a.Capex Forecast'!I171</f>
        <v>2210</v>
      </c>
      <c r="J177" s="192">
        <f>'[1]S11a.Capex Forecast'!J171</f>
        <v>500</v>
      </c>
      <c r="K177" s="192">
        <f>'[1]S11a.Capex Forecast'!K171</f>
        <v>150</v>
      </c>
      <c r="L177" s="192">
        <f>'[1]S11a.Capex Forecast'!L171</f>
        <v>150</v>
      </c>
      <c r="M177" s="192">
        <f>'[1]S11a.Capex Forecast'!M171</f>
        <v>150</v>
      </c>
      <c r="N177" s="170"/>
      <c r="O177" s="170"/>
      <c r="P177" s="170"/>
      <c r="Q177" s="170"/>
      <c r="R177" s="170"/>
      <c r="S177" s="21"/>
      <c r="T177" s="212"/>
    </row>
    <row r="178" spans="1:20" s="17" customFormat="1" ht="15" customHeight="1" x14ac:dyDescent="0.2">
      <c r="A178" s="62">
        <v>170</v>
      </c>
      <c r="B178" s="47"/>
      <c r="C178" s="174"/>
      <c r="D178" s="174"/>
      <c r="E178" s="125"/>
      <c r="F178" s="296" t="str">
        <f>'[1]S11a.Capex Forecast'!F172</f>
        <v>EQUIPMENT</v>
      </c>
      <c r="G178" s="125"/>
      <c r="H178" s="192">
        <f>'[1]S11a.Capex Forecast'!H172</f>
        <v>106.61199999999999</v>
      </c>
      <c r="I178" s="192">
        <f>'[1]S11a.Capex Forecast'!I172</f>
        <v>187</v>
      </c>
      <c r="J178" s="192">
        <f>'[1]S11a.Capex Forecast'!J172</f>
        <v>115</v>
      </c>
      <c r="K178" s="192">
        <f>'[1]S11a.Capex Forecast'!K172</f>
        <v>140</v>
      </c>
      <c r="L178" s="192">
        <f>'[1]S11a.Capex Forecast'!L172</f>
        <v>114.99999999999999</v>
      </c>
      <c r="M178" s="192">
        <f>'[1]S11a.Capex Forecast'!M172</f>
        <v>165</v>
      </c>
      <c r="N178" s="170"/>
      <c r="O178" s="170"/>
      <c r="P178" s="170"/>
      <c r="Q178" s="170"/>
      <c r="R178" s="170"/>
      <c r="S178" s="21"/>
      <c r="T178" s="212"/>
    </row>
    <row r="179" spans="1:20" s="17" customFormat="1" ht="15" customHeight="1" x14ac:dyDescent="0.2">
      <c r="A179" s="62">
        <v>171</v>
      </c>
      <c r="B179" s="47"/>
      <c r="C179" s="174"/>
      <c r="D179" s="174"/>
      <c r="E179" s="125"/>
      <c r="F179" s="296" t="str">
        <f>'[1]S11a.Capex Forecast'!F173</f>
        <v>VEHICLES</v>
      </c>
      <c r="G179" s="125"/>
      <c r="H179" s="192">
        <f>'[1]S11a.Capex Forecast'!H173</f>
        <v>135</v>
      </c>
      <c r="I179" s="192">
        <f>'[1]S11a.Capex Forecast'!I173</f>
        <v>90</v>
      </c>
      <c r="J179" s="192">
        <f>'[1]S11a.Capex Forecast'!J173</f>
        <v>90</v>
      </c>
      <c r="K179" s="192">
        <f>'[1]S11a.Capex Forecast'!K173</f>
        <v>90</v>
      </c>
      <c r="L179" s="192">
        <f>'[1]S11a.Capex Forecast'!L173</f>
        <v>90</v>
      </c>
      <c r="M179" s="192">
        <f>'[1]S11a.Capex Forecast'!M173</f>
        <v>135.00000000000003</v>
      </c>
      <c r="N179" s="170"/>
      <c r="O179" s="170"/>
      <c r="P179" s="170"/>
      <c r="Q179" s="170"/>
      <c r="R179" s="170"/>
      <c r="S179" s="21"/>
      <c r="T179" s="212"/>
    </row>
    <row r="180" spans="1:20" s="17" customFormat="1" ht="15" customHeight="1" x14ac:dyDescent="0.2">
      <c r="A180" s="62">
        <v>172</v>
      </c>
      <c r="B180" s="47"/>
      <c r="C180" s="174"/>
      <c r="D180" s="174"/>
      <c r="E180" s="125"/>
      <c r="F180" s="207"/>
      <c r="G180" s="125"/>
      <c r="H180" s="192"/>
      <c r="I180" s="192"/>
      <c r="J180" s="192"/>
      <c r="K180" s="192"/>
      <c r="L180" s="192"/>
      <c r="M180" s="192"/>
      <c r="N180" s="170"/>
      <c r="O180" s="170"/>
      <c r="P180" s="170"/>
      <c r="Q180" s="170"/>
      <c r="R180" s="170"/>
      <c r="S180" s="21"/>
      <c r="T180" s="212"/>
    </row>
    <row r="181" spans="1:20" s="17" customFormat="1" ht="15" customHeight="1" x14ac:dyDescent="0.2">
      <c r="A181" s="62">
        <v>173</v>
      </c>
      <c r="B181" s="47"/>
      <c r="C181" s="174"/>
      <c r="D181" s="174"/>
      <c r="E181" s="125"/>
      <c r="F181" s="207"/>
      <c r="G181" s="125"/>
      <c r="H181" s="192"/>
      <c r="I181" s="192"/>
      <c r="J181" s="192"/>
      <c r="K181" s="192"/>
      <c r="L181" s="192"/>
      <c r="M181" s="192"/>
      <c r="N181" s="170"/>
      <c r="O181" s="170"/>
      <c r="P181" s="170"/>
      <c r="Q181" s="170"/>
      <c r="R181" s="170"/>
      <c r="S181" s="21"/>
      <c r="T181" s="212"/>
    </row>
    <row r="182" spans="1:20" s="14" customFormat="1" ht="15" customHeight="1" x14ac:dyDescent="0.2">
      <c r="A182" s="62">
        <v>174</v>
      </c>
      <c r="B182" s="47"/>
      <c r="C182" s="174"/>
      <c r="D182" s="174"/>
      <c r="E182" s="128"/>
      <c r="F182" s="107" t="s">
        <v>249</v>
      </c>
      <c r="G182" s="128"/>
      <c r="H182" s="140"/>
      <c r="I182" s="140"/>
      <c r="J182" s="138"/>
      <c r="K182" s="138"/>
      <c r="L182" s="138"/>
      <c r="M182" s="140"/>
      <c r="N182" s="170"/>
      <c r="O182" s="173"/>
      <c r="P182" s="173"/>
      <c r="Q182" s="170"/>
      <c r="R182" s="170"/>
      <c r="S182" s="21"/>
      <c r="T182" s="212"/>
    </row>
    <row r="183" spans="1:20" s="17" customFormat="1" ht="15" customHeight="1" thickBot="1" x14ac:dyDescent="0.25">
      <c r="A183" s="62">
        <v>175</v>
      </c>
      <c r="B183" s="47"/>
      <c r="C183" s="174"/>
      <c r="D183" s="174"/>
      <c r="E183" s="125"/>
      <c r="F183" s="229" t="s">
        <v>574</v>
      </c>
      <c r="G183" s="125"/>
      <c r="H183" s="192">
        <f>'[1]S11a.Capex Forecast'!H177</f>
        <v>0</v>
      </c>
      <c r="I183" s="192">
        <f>'[1]S11a.Capex Forecast'!I177</f>
        <v>0</v>
      </c>
      <c r="J183" s="192">
        <f>'[1]S11a.Capex Forecast'!J177</f>
        <v>0</v>
      </c>
      <c r="K183" s="192">
        <f>'[1]S11a.Capex Forecast'!K177</f>
        <v>0</v>
      </c>
      <c r="L183" s="192">
        <f>'[1]S11a.Capex Forecast'!L177</f>
        <v>0</v>
      </c>
      <c r="M183" s="192">
        <f>'[1]S11a.Capex Forecast'!M177</f>
        <v>0</v>
      </c>
      <c r="N183" s="170"/>
      <c r="O183" s="170"/>
      <c r="P183" s="170"/>
      <c r="Q183" s="170"/>
      <c r="R183" s="170"/>
      <c r="S183" s="21"/>
      <c r="T183" s="212"/>
    </row>
    <row r="184" spans="1:20" s="17" customFormat="1" ht="15" customHeight="1" thickBot="1" x14ac:dyDescent="0.25">
      <c r="A184" s="62">
        <v>176</v>
      </c>
      <c r="B184" s="47"/>
      <c r="C184" s="174"/>
      <c r="D184" s="124"/>
      <c r="E184" s="120" t="s">
        <v>58</v>
      </c>
      <c r="F184" s="174"/>
      <c r="G184" s="125"/>
      <c r="H184" s="193">
        <f t="shared" ref="H184:M184" si="40">SUM(H177:H181,H183)</f>
        <v>741.61200000000008</v>
      </c>
      <c r="I184" s="193">
        <f t="shared" si="40"/>
        <v>2487</v>
      </c>
      <c r="J184" s="193">
        <f t="shared" si="40"/>
        <v>705</v>
      </c>
      <c r="K184" s="193">
        <f t="shared" si="40"/>
        <v>380</v>
      </c>
      <c r="L184" s="193">
        <f t="shared" si="40"/>
        <v>355</v>
      </c>
      <c r="M184" s="193">
        <f t="shared" si="40"/>
        <v>450</v>
      </c>
      <c r="N184" s="170"/>
      <c r="O184" s="170"/>
      <c r="P184" s="170"/>
      <c r="Q184" s="170"/>
      <c r="R184" s="170"/>
      <c r="S184" s="21"/>
      <c r="T184" s="212"/>
    </row>
    <row r="185" spans="1:20" s="17" customFormat="1" ht="15" customHeight="1" x14ac:dyDescent="0.2">
      <c r="A185" s="62">
        <v>177</v>
      </c>
      <c r="B185" s="47"/>
      <c r="C185" s="174"/>
      <c r="D185" s="176" t="s">
        <v>59</v>
      </c>
      <c r="E185" s="174"/>
      <c r="F185" s="125"/>
      <c r="G185" s="125"/>
      <c r="H185" s="125"/>
      <c r="I185" s="125"/>
      <c r="J185" s="125"/>
      <c r="K185" s="125"/>
      <c r="L185" s="125"/>
      <c r="M185" s="125"/>
      <c r="N185" s="170"/>
      <c r="O185" s="170"/>
      <c r="P185" s="170"/>
      <c r="Q185" s="170"/>
      <c r="R185" s="170"/>
      <c r="S185" s="21"/>
      <c r="T185" s="212"/>
    </row>
    <row r="186" spans="1:20" s="17" customFormat="1" ht="15" customHeight="1" x14ac:dyDescent="0.2">
      <c r="A186" s="62">
        <v>178</v>
      </c>
      <c r="B186" s="47"/>
      <c r="C186" s="174"/>
      <c r="D186" s="174"/>
      <c r="E186" s="125"/>
      <c r="F186" s="133" t="s">
        <v>509</v>
      </c>
      <c r="G186" s="125"/>
      <c r="H186" s="125"/>
      <c r="I186" s="125"/>
      <c r="J186" s="125"/>
      <c r="K186" s="125"/>
      <c r="L186" s="125"/>
      <c r="M186" s="125"/>
      <c r="N186" s="170"/>
      <c r="O186" s="170"/>
      <c r="P186" s="170"/>
      <c r="Q186" s="170"/>
      <c r="R186" s="170"/>
      <c r="S186" s="21"/>
      <c r="T186" s="212"/>
    </row>
    <row r="187" spans="1:20" s="17" customFormat="1" ht="15" customHeight="1" x14ac:dyDescent="0.2">
      <c r="A187" s="62">
        <v>179</v>
      </c>
      <c r="B187" s="47"/>
      <c r="C187" s="174"/>
      <c r="D187" s="174"/>
      <c r="E187" s="125"/>
      <c r="F187" s="207" t="str">
        <f>'[1]S11a.Capex Forecast'!F181</f>
        <v>PROPERTY</v>
      </c>
      <c r="G187" s="125"/>
      <c r="H187" s="192">
        <f>'[1]S11a.Capex Forecast'!H181</f>
        <v>200</v>
      </c>
      <c r="I187" s="192">
        <f>'[1]S11a.Capex Forecast'!I181</f>
        <v>3400</v>
      </c>
      <c r="J187" s="192">
        <f>'[1]S11a.Capex Forecast'!J181</f>
        <v>3250</v>
      </c>
      <c r="K187" s="192">
        <f>'[1]S11a.Capex Forecast'!K181</f>
        <v>3000</v>
      </c>
      <c r="L187" s="192">
        <f>'[1]S11a.Capex Forecast'!L181</f>
        <v>3250</v>
      </c>
      <c r="M187" s="192">
        <f>'[1]S11a.Capex Forecast'!M181</f>
        <v>0</v>
      </c>
      <c r="N187" s="170"/>
      <c r="O187" s="170"/>
      <c r="P187" s="170"/>
      <c r="Q187" s="170"/>
      <c r="R187" s="170"/>
      <c r="S187" s="21"/>
      <c r="T187" s="212"/>
    </row>
    <row r="188" spans="1:20" s="17" customFormat="1" ht="15" customHeight="1" x14ac:dyDescent="0.2">
      <c r="A188" s="62">
        <v>180</v>
      </c>
      <c r="B188" s="47"/>
      <c r="C188" s="174"/>
      <c r="D188" s="174"/>
      <c r="E188" s="125"/>
      <c r="F188" s="207"/>
      <c r="G188" s="125"/>
      <c r="H188" s="192"/>
      <c r="I188" s="192"/>
      <c r="J188" s="192"/>
      <c r="K188" s="192"/>
      <c r="L188" s="192"/>
      <c r="M188" s="192"/>
      <c r="N188" s="170"/>
      <c r="O188" s="170"/>
      <c r="P188" s="170"/>
      <c r="Q188" s="170"/>
      <c r="R188" s="170"/>
      <c r="S188" s="21"/>
      <c r="T188" s="212"/>
    </row>
    <row r="189" spans="1:20" s="17" customFormat="1" ht="15" customHeight="1" x14ac:dyDescent="0.2">
      <c r="A189" s="62">
        <v>181</v>
      </c>
      <c r="B189" s="47"/>
      <c r="C189" s="174"/>
      <c r="D189" s="174"/>
      <c r="E189" s="125"/>
      <c r="F189" s="207"/>
      <c r="G189" s="125"/>
      <c r="H189" s="192"/>
      <c r="I189" s="192"/>
      <c r="J189" s="192"/>
      <c r="K189" s="192"/>
      <c r="L189" s="192"/>
      <c r="M189" s="192"/>
      <c r="N189" s="170"/>
      <c r="O189" s="170"/>
      <c r="P189" s="170"/>
      <c r="Q189" s="170"/>
      <c r="R189" s="170"/>
      <c r="S189" s="21"/>
      <c r="T189" s="212"/>
    </row>
    <row r="190" spans="1:20" s="17" customFormat="1" ht="15" customHeight="1" x14ac:dyDescent="0.2">
      <c r="A190" s="62">
        <v>182</v>
      </c>
      <c r="B190" s="47"/>
      <c r="C190" s="174"/>
      <c r="D190" s="174"/>
      <c r="E190" s="125"/>
      <c r="F190" s="207"/>
      <c r="G190" s="125"/>
      <c r="H190" s="192"/>
      <c r="I190" s="192"/>
      <c r="J190" s="192"/>
      <c r="K190" s="192"/>
      <c r="L190" s="192"/>
      <c r="M190" s="192"/>
      <c r="N190" s="170"/>
      <c r="O190" s="170"/>
      <c r="P190" s="170"/>
      <c r="Q190" s="170"/>
      <c r="R190" s="170"/>
      <c r="S190" s="21"/>
      <c r="T190" s="212"/>
    </row>
    <row r="191" spans="1:20" s="17" customFormat="1" ht="15" customHeight="1" x14ac:dyDescent="0.2">
      <c r="A191" s="62">
        <v>183</v>
      </c>
      <c r="B191" s="47"/>
      <c r="C191" s="174"/>
      <c r="D191" s="174"/>
      <c r="E191" s="125"/>
      <c r="F191" s="207"/>
      <c r="G191" s="125"/>
      <c r="H191" s="192"/>
      <c r="I191" s="192"/>
      <c r="J191" s="192"/>
      <c r="K191" s="192"/>
      <c r="L191" s="192"/>
      <c r="M191" s="192"/>
      <c r="N191" s="170"/>
      <c r="O191" s="170"/>
      <c r="P191" s="170"/>
      <c r="Q191" s="170"/>
      <c r="R191" s="170"/>
      <c r="S191" s="21"/>
      <c r="T191" s="212"/>
    </row>
    <row r="192" spans="1:20" s="14" customFormat="1" ht="15" customHeight="1" x14ac:dyDescent="0.2">
      <c r="A192" s="62">
        <v>184</v>
      </c>
      <c r="B192" s="47"/>
      <c r="C192" s="174"/>
      <c r="D192" s="174"/>
      <c r="E192" s="128"/>
      <c r="F192" s="107" t="s">
        <v>249</v>
      </c>
      <c r="G192" s="128"/>
      <c r="H192" s="140"/>
      <c r="I192" s="140"/>
      <c r="J192" s="138"/>
      <c r="K192" s="138"/>
      <c r="L192" s="138"/>
      <c r="M192" s="140"/>
      <c r="N192" s="170"/>
      <c r="O192" s="173"/>
      <c r="P192" s="173"/>
      <c r="Q192" s="170"/>
      <c r="R192" s="170"/>
      <c r="S192" s="21"/>
      <c r="T192" s="212"/>
    </row>
    <row r="193" spans="1:20" s="17" customFormat="1" ht="15" customHeight="1" thickBot="1" x14ac:dyDescent="0.25">
      <c r="A193" s="62">
        <v>185</v>
      </c>
      <c r="B193" s="47"/>
      <c r="C193" s="174"/>
      <c r="D193" s="174"/>
      <c r="E193" s="125"/>
      <c r="F193" s="229" t="s">
        <v>575</v>
      </c>
      <c r="G193" s="125"/>
      <c r="H193" s="192"/>
      <c r="I193" s="192"/>
      <c r="J193" s="192"/>
      <c r="K193" s="192"/>
      <c r="L193" s="192"/>
      <c r="M193" s="192"/>
      <c r="N193" s="170"/>
      <c r="O193" s="170"/>
      <c r="P193" s="170"/>
      <c r="Q193" s="170"/>
      <c r="R193" s="170"/>
      <c r="S193" s="21"/>
      <c r="T193" s="212"/>
    </row>
    <row r="194" spans="1:20" s="17" customFormat="1" ht="15" customHeight="1" thickBot="1" x14ac:dyDescent="0.25">
      <c r="A194" s="62">
        <v>186</v>
      </c>
      <c r="B194" s="47"/>
      <c r="C194" s="174"/>
      <c r="D194" s="124"/>
      <c r="E194" s="120" t="s">
        <v>59</v>
      </c>
      <c r="F194" s="174"/>
      <c r="G194" s="125"/>
      <c r="H194" s="193">
        <f t="shared" ref="H194:M194" si="41">SUM(H187:H191,H193)</f>
        <v>200</v>
      </c>
      <c r="I194" s="193">
        <f t="shared" si="41"/>
        <v>3400</v>
      </c>
      <c r="J194" s="193">
        <f t="shared" si="41"/>
        <v>3250</v>
      </c>
      <c r="K194" s="193">
        <f t="shared" si="41"/>
        <v>3000</v>
      </c>
      <c r="L194" s="193">
        <f t="shared" si="41"/>
        <v>3250</v>
      </c>
      <c r="M194" s="193">
        <f t="shared" si="41"/>
        <v>0</v>
      </c>
      <c r="N194" s="170"/>
      <c r="O194" s="170"/>
      <c r="P194" s="170"/>
      <c r="Q194" s="170"/>
      <c r="R194" s="170"/>
      <c r="S194" s="21"/>
      <c r="T194" s="212"/>
    </row>
    <row r="195" spans="1:20" s="17" customFormat="1" ht="15" customHeight="1" thickBot="1" x14ac:dyDescent="0.25">
      <c r="A195" s="62">
        <v>187</v>
      </c>
      <c r="B195" s="47"/>
      <c r="C195" s="174"/>
      <c r="D195" s="176"/>
      <c r="E195" s="174"/>
      <c r="F195" s="125"/>
      <c r="G195" s="125"/>
      <c r="H195" s="138"/>
      <c r="I195" s="138"/>
      <c r="J195" s="138"/>
      <c r="K195" s="138"/>
      <c r="L195" s="138"/>
      <c r="M195" s="138"/>
      <c r="N195" s="170"/>
      <c r="O195" s="170"/>
      <c r="P195" s="170"/>
      <c r="Q195" s="170"/>
      <c r="R195" s="170"/>
      <c r="S195" s="21"/>
      <c r="T195" s="212"/>
    </row>
    <row r="196" spans="1:20" s="17" customFormat="1" ht="15" customHeight="1" thickBot="1" x14ac:dyDescent="0.25">
      <c r="A196" s="62">
        <v>188</v>
      </c>
      <c r="B196" s="47"/>
      <c r="C196" s="174"/>
      <c r="D196" s="124"/>
      <c r="E196" s="120" t="s">
        <v>578</v>
      </c>
      <c r="F196" s="125"/>
      <c r="G196" s="125"/>
      <c r="H196" s="193">
        <f t="shared" ref="H196:M196" si="42">H194+H184</f>
        <v>941.61200000000008</v>
      </c>
      <c r="I196" s="193">
        <f t="shared" si="42"/>
        <v>5887</v>
      </c>
      <c r="J196" s="193">
        <f t="shared" si="42"/>
        <v>3955</v>
      </c>
      <c r="K196" s="193">
        <f t="shared" si="42"/>
        <v>3380</v>
      </c>
      <c r="L196" s="193">
        <f t="shared" si="42"/>
        <v>3605</v>
      </c>
      <c r="M196" s="193">
        <f t="shared" si="42"/>
        <v>450</v>
      </c>
      <c r="N196" s="170"/>
      <c r="O196" s="170"/>
      <c r="P196" s="170"/>
      <c r="Q196" s="170"/>
      <c r="R196" s="170"/>
      <c r="S196" s="21"/>
      <c r="T196" s="212" t="s">
        <v>550</v>
      </c>
    </row>
    <row r="197" spans="1:20" s="11" customFormat="1" x14ac:dyDescent="0.2">
      <c r="A197" s="23"/>
      <c r="B197" s="56"/>
      <c r="C197" s="24"/>
      <c r="D197" s="24"/>
      <c r="E197" s="24"/>
      <c r="F197" s="24"/>
      <c r="G197" s="24"/>
      <c r="H197" s="24"/>
      <c r="I197" s="24"/>
      <c r="J197" s="24"/>
      <c r="K197" s="24"/>
      <c r="L197" s="24"/>
      <c r="M197" s="24"/>
      <c r="N197" s="24"/>
      <c r="O197" s="24"/>
      <c r="P197" s="24"/>
      <c r="Q197" s="24"/>
      <c r="R197" s="24"/>
      <c r="S197" s="25"/>
      <c r="T197" s="212"/>
    </row>
  </sheetData>
  <sheetProtection sheet="1" objects="1" formatRows="0" insertRows="0"/>
  <customSheetViews>
    <customSheetView guid="{21F2E024-704F-4E93-AC63-213755ECFFE0}" scale="40" showPageBreaks="1" showGridLines="0" printArea="1" view="pageBreakPreview" topLeftCell="A49">
      <selection activeCell="V40" sqref="V40"/>
      <rowBreaks count="1" manualBreakCount="1">
        <brk id="61" max="19" man="1"/>
      </rowBreaks>
      <pageMargins left="0.70866141732283472" right="0.70866141732283472" top="0.74803149606299213" bottom="0.74803149606299213" header="0.31496062992125984" footer="0.31496062992125984"/>
      <pageSetup paperSize="9" scale="39" fitToHeight="10" orientation="portrait"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9">
    <mergeCell ref="P2:R2"/>
    <mergeCell ref="P3:R3"/>
    <mergeCell ref="C75:D75"/>
    <mergeCell ref="C76:D76"/>
    <mergeCell ref="H66:H67"/>
    <mergeCell ref="A5:R5"/>
    <mergeCell ref="C74:D74"/>
    <mergeCell ref="C70:D70"/>
    <mergeCell ref="C73:D73"/>
  </mergeCells>
  <dataValidations xWindow="887" yWindow="681" count="3">
    <dataValidation type="custom" allowBlank="1" showInputMessage="1" showErrorMessage="1" error="Decimal values larger than or equal to 0 and the text &quot;N/A&quot; are accepted" prompt="Please enter a number larger than or equal to 0. _x000a_Enter &quot;N/A&quot; if this does not apply." sqref="T47:T49">
      <formula1>OR(AND(ISNUMBER(T47),T47&gt;=0),AND(ISTEXT(T47),T47="N/A"))</formula1>
    </dataValidation>
    <dataValidation type="custom" allowBlank="1" showInputMessage="1" showErrorMessage="1" error="Decimal values larger than or equal to 0 and the text &quot;N/A&quot; are accepted" prompt="Please enter a number larger than or equal to 0. _x000a_Enter &quot;N/A&quot; if this does not apply" sqref="H47:R49">
      <formula1>OR(AND(ISNUMBER(H47),H47&gt;=0),AND(ISTEXT(H47),H47="N/A"))</formula1>
    </dataValidation>
    <dataValidation allowBlank="1" showInputMessage="1" showErrorMessage="1" prompt="Please enter text" sqref="F111:F115 F187:F191 F126:F130 F141:F145 F155:F165 F177:F181 F70:F76"/>
  </dataValidations>
  <pageMargins left="0.70866141732283472" right="0.70866141732283472" top="0.74803149606299213" bottom="0.74803149606299213" header="0.31496062992125984" footer="0.31496062992125984"/>
  <pageSetup paperSize="9" scale="45" fitToHeight="4" orientation="landscape" cellComments="asDisplayed" r:id="rId2"/>
  <headerFooter>
    <oddHeader>&amp;CCommerce Commission Information Disclosure Template</oddHeader>
    <oddFooter>&amp;L&amp;F&amp;C&amp;P&amp;R&amp;A</oddFooter>
  </headerFooter>
  <rowBreaks count="3" manualBreakCount="3">
    <brk id="49" max="18" man="1"/>
    <brk id="92" max="18" man="1"/>
    <brk id="136" max="1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rgb="FF92D050"/>
    <pageSetUpPr fitToPage="1"/>
  </sheetPr>
  <dimension ref="A1:T51"/>
  <sheetViews>
    <sheetView showGridLines="0" zoomScale="90" zoomScaleNormal="90" zoomScaleSheetLayoutView="100" workbookViewId="0">
      <selection activeCell="L39" sqref="L39"/>
    </sheetView>
  </sheetViews>
  <sheetFormatPr defaultRowHeight="12.75" x14ac:dyDescent="0.2"/>
  <cols>
    <col min="1" max="1" width="4.140625" style="17" customWidth="1"/>
    <col min="2" max="2" width="3.5703125" style="53" customWidth="1"/>
    <col min="3" max="3" width="6.140625" style="17" customWidth="1"/>
    <col min="4" max="4" width="2.28515625" style="17" customWidth="1"/>
    <col min="5" max="5" width="52.42578125" style="17" customWidth="1"/>
    <col min="6" max="6" width="3" style="15" customWidth="1"/>
    <col min="7" max="7" width="3.28515625" style="53" customWidth="1"/>
    <col min="8" max="8" width="3.28515625" style="15" customWidth="1"/>
    <col min="9" max="19" width="16.140625" style="17" customWidth="1"/>
    <col min="20" max="20" width="2.28515625" style="17" customWidth="1"/>
    <col min="21" max="16384" width="9.140625" style="17"/>
  </cols>
  <sheetData>
    <row r="1" spans="1:20" customFormat="1" ht="15" customHeight="1" x14ac:dyDescent="0.2">
      <c r="A1" s="31"/>
      <c r="B1" s="32"/>
      <c r="C1" s="32"/>
      <c r="D1" s="32"/>
      <c r="E1" s="32"/>
      <c r="F1" s="32"/>
      <c r="G1" s="32"/>
      <c r="H1" s="32"/>
      <c r="I1" s="32"/>
      <c r="J1" s="32"/>
      <c r="K1" s="32"/>
      <c r="L1" s="32"/>
      <c r="M1" s="32"/>
      <c r="N1" s="32"/>
      <c r="O1" s="32"/>
      <c r="P1" s="32"/>
      <c r="Q1" s="32"/>
      <c r="R1" s="32"/>
      <c r="S1" s="32"/>
      <c r="T1" s="33"/>
    </row>
    <row r="2" spans="1:20" customFormat="1" ht="18" customHeight="1" x14ac:dyDescent="0.3">
      <c r="A2" s="34"/>
      <c r="B2" s="54"/>
      <c r="C2" s="50"/>
      <c r="D2" s="50"/>
      <c r="E2" s="50"/>
      <c r="F2" s="50"/>
      <c r="G2" s="54"/>
      <c r="H2" s="50"/>
      <c r="I2" s="50"/>
      <c r="J2" s="50"/>
      <c r="K2" s="50"/>
      <c r="L2" s="50"/>
      <c r="M2" s="50"/>
      <c r="N2" s="50"/>
      <c r="O2" s="29"/>
      <c r="P2" s="45" t="s">
        <v>7</v>
      </c>
      <c r="Q2" s="310" t="str">
        <f>IF(NOT(ISBLANK(CoverSheet!$C$8)),CoverSheet!$C$8,"")</f>
        <v>Alpine Energy Limited</v>
      </c>
      <c r="R2" s="310"/>
      <c r="S2" s="310"/>
      <c r="T2" s="26"/>
    </row>
    <row r="3" spans="1:20" customFormat="1" ht="18" customHeight="1" x14ac:dyDescent="0.3">
      <c r="A3" s="34"/>
      <c r="B3" s="54"/>
      <c r="C3" s="50"/>
      <c r="D3" s="50"/>
      <c r="E3" s="50"/>
      <c r="F3" s="50"/>
      <c r="G3" s="54"/>
      <c r="H3" s="50"/>
      <c r="I3" s="50"/>
      <c r="J3" s="50"/>
      <c r="K3" s="50"/>
      <c r="L3" s="50"/>
      <c r="M3" s="50"/>
      <c r="N3" s="50"/>
      <c r="O3" s="29"/>
      <c r="P3" s="45" t="s">
        <v>238</v>
      </c>
      <c r="Q3" s="311" t="str">
        <f>IF(ISNUMBER(CoverSheet!$C$12),TEXT(CoverSheet!$C$12,"_([$-1409]d mmmm yyyy;_(@")&amp;" –"&amp;TEXT(DATE(YEAR(CoverSheet!$C$12)+10,MONTH(CoverSheet!$C$12),DAY(CoverSheet!$C$12)-1),"_([$-1409]d mmmm yyyy;_(@"),"")</f>
        <v xml:space="preserve"> 1 April 2015 – 31 March 2025</v>
      </c>
      <c r="R3" s="311"/>
      <c r="S3" s="311"/>
      <c r="T3" s="26"/>
    </row>
    <row r="4" spans="1:20" customFormat="1" ht="21" x14ac:dyDescent="0.35">
      <c r="A4" s="90" t="s">
        <v>427</v>
      </c>
      <c r="B4" s="55"/>
      <c r="C4" s="50"/>
      <c r="D4" s="50"/>
      <c r="E4" s="50"/>
      <c r="F4" s="50"/>
      <c r="G4" s="54"/>
      <c r="H4" s="50"/>
      <c r="I4" s="50"/>
      <c r="J4" s="50"/>
      <c r="K4" s="50"/>
      <c r="L4" s="50"/>
      <c r="M4" s="50"/>
      <c r="N4" s="50"/>
      <c r="O4" s="50"/>
      <c r="P4" s="51"/>
      <c r="Q4" s="50"/>
      <c r="R4" s="50"/>
      <c r="S4" s="50"/>
      <c r="T4" s="26"/>
    </row>
    <row r="5" spans="1:20" s="131" customFormat="1" ht="46.5" customHeight="1" x14ac:dyDescent="0.2">
      <c r="A5" s="307" t="s">
        <v>484</v>
      </c>
      <c r="B5" s="308"/>
      <c r="C5" s="308"/>
      <c r="D5" s="308"/>
      <c r="E5" s="308"/>
      <c r="F5" s="308"/>
      <c r="G5" s="308"/>
      <c r="H5" s="308"/>
      <c r="I5" s="308"/>
      <c r="J5" s="308"/>
      <c r="K5" s="308"/>
      <c r="L5" s="308"/>
      <c r="M5" s="308"/>
      <c r="N5" s="308"/>
      <c r="O5" s="308"/>
      <c r="P5" s="308"/>
      <c r="Q5" s="308"/>
      <c r="R5" s="308"/>
      <c r="S5" s="308"/>
      <c r="T5" s="130"/>
    </row>
    <row r="6" spans="1:20" customFormat="1" ht="15" customHeight="1" x14ac:dyDescent="0.2">
      <c r="A6" s="39" t="s">
        <v>535</v>
      </c>
      <c r="B6" s="58"/>
      <c r="C6" s="51"/>
      <c r="D6" s="50"/>
      <c r="E6" s="50"/>
      <c r="F6" s="50"/>
      <c r="G6" s="54"/>
      <c r="H6" s="50"/>
      <c r="I6" s="50"/>
      <c r="J6" s="50"/>
      <c r="K6" s="50"/>
      <c r="L6" s="50"/>
      <c r="M6" s="50"/>
      <c r="N6" s="50"/>
      <c r="O6" s="50"/>
      <c r="P6" s="50"/>
      <c r="Q6" s="50"/>
      <c r="R6" s="50"/>
      <c r="S6" s="50"/>
      <c r="T6" s="26"/>
    </row>
    <row r="7" spans="1:20" customFormat="1" ht="15" customHeight="1" x14ac:dyDescent="0.2">
      <c r="A7" s="44">
        <v>7</v>
      </c>
      <c r="B7" s="141"/>
      <c r="C7" s="121"/>
      <c r="D7" s="125"/>
      <c r="E7" s="125"/>
      <c r="F7" s="125"/>
      <c r="G7" s="125"/>
      <c r="H7" s="145"/>
      <c r="I7" s="145" t="s">
        <v>239</v>
      </c>
      <c r="J7" s="145" t="s">
        <v>454</v>
      </c>
      <c r="K7" s="145" t="s">
        <v>455</v>
      </c>
      <c r="L7" s="145" t="s">
        <v>456</v>
      </c>
      <c r="M7" s="145" t="s">
        <v>457</v>
      </c>
      <c r="N7" s="145" t="s">
        <v>458</v>
      </c>
      <c r="O7" s="145" t="s">
        <v>460</v>
      </c>
      <c r="P7" s="145" t="s">
        <v>461</v>
      </c>
      <c r="Q7" s="145" t="s">
        <v>462</v>
      </c>
      <c r="R7" s="145" t="s">
        <v>463</v>
      </c>
      <c r="S7" s="145" t="s">
        <v>464</v>
      </c>
      <c r="T7" s="157"/>
    </row>
    <row r="8" spans="1:20" customFormat="1" ht="15" customHeight="1" x14ac:dyDescent="0.2">
      <c r="A8" s="44">
        <v>8</v>
      </c>
      <c r="B8" s="141"/>
      <c r="C8" s="143"/>
      <c r="D8" s="125"/>
      <c r="E8" s="125"/>
      <c r="F8" s="125"/>
      <c r="G8" s="125"/>
      <c r="H8" s="223" t="str">
        <f>IF(ISNUMBER(CoverSheet!$C$12),"for year ended","")</f>
        <v>for year ended</v>
      </c>
      <c r="I8" s="146">
        <f>IF(ISNUMBER(CoverSheet!$C$12),DATE(YEAR(CoverSheet!$C$12),MONTH(CoverSheet!$C$12),DAY(CoverSheet!$C$12))-1,"")</f>
        <v>42094</v>
      </c>
      <c r="J8" s="146">
        <f>IF(ISNUMBER(CoverSheet!$C$12),DATE(YEAR(CoverSheet!$C$12)+1,MONTH(CoverSheet!$C$12),DAY(CoverSheet!$C$12))-1,"")</f>
        <v>42460</v>
      </c>
      <c r="K8" s="146">
        <f>IF(ISNUMBER(CoverSheet!$C$12),DATE(YEAR(CoverSheet!$C$12)+2,MONTH(CoverSheet!$C$12),DAY(CoverSheet!$C$12))-1,"")</f>
        <v>42825</v>
      </c>
      <c r="L8" s="146">
        <f>IF(ISNUMBER(CoverSheet!$C$12),DATE(YEAR(CoverSheet!$C$12)+3,MONTH(CoverSheet!$C$12),DAY(CoverSheet!$C$12))-1,"")</f>
        <v>43190</v>
      </c>
      <c r="M8" s="146">
        <f>IF(ISNUMBER(CoverSheet!$C$12),DATE(YEAR(CoverSheet!$C$12)+4,MONTH(CoverSheet!$C$12),DAY(CoverSheet!$C$12))-1,"")</f>
        <v>43555</v>
      </c>
      <c r="N8" s="146">
        <f>IF(ISNUMBER(CoverSheet!$C$12),DATE(YEAR(CoverSheet!$C$12)+5,MONTH(CoverSheet!$C$12),DAY(CoverSheet!$C$12))-1,"")</f>
        <v>43921</v>
      </c>
      <c r="O8" s="146">
        <f>IF(ISNUMBER(CoverSheet!$C$12),DATE(YEAR(CoverSheet!$C$12)+6,MONTH(CoverSheet!$C$12),DAY(CoverSheet!$C$12))-1,"")</f>
        <v>44286</v>
      </c>
      <c r="P8" s="146">
        <f>IF(ISNUMBER(CoverSheet!$C$12),DATE(YEAR(CoverSheet!$C$12)+7,MONTH(CoverSheet!$C$12),DAY(CoverSheet!$C$12))-1,"")</f>
        <v>44651</v>
      </c>
      <c r="Q8" s="146">
        <f>IF(ISNUMBER(CoverSheet!$C$12),DATE(YEAR(CoverSheet!$C$12)+8,MONTH(CoverSheet!$C$12),DAY(CoverSheet!$C$12))-1,"")</f>
        <v>45016</v>
      </c>
      <c r="R8" s="146">
        <f>IF(ISNUMBER(CoverSheet!$C$12),DATE(YEAR(CoverSheet!$C$12)+9,MONTH(CoverSheet!$C$12),DAY(CoverSheet!$C$12))-1,"")</f>
        <v>45382</v>
      </c>
      <c r="S8" s="146">
        <f>IF(ISNUMBER(CoverSheet!$C$12),DATE(YEAR(CoverSheet!$C$12)+10,MONTH(CoverSheet!$C$12),DAY(CoverSheet!$C$12))-1,"")</f>
        <v>45747</v>
      </c>
      <c r="T8" s="157"/>
    </row>
    <row r="9" spans="1:20" s="65" customFormat="1" ht="30" customHeight="1" x14ac:dyDescent="0.25">
      <c r="A9" s="62">
        <v>9</v>
      </c>
      <c r="B9" s="141"/>
      <c r="C9" s="115" t="s">
        <v>507</v>
      </c>
      <c r="D9" s="143"/>
      <c r="E9" s="125"/>
      <c r="F9" s="125"/>
      <c r="G9" s="125"/>
      <c r="H9" s="66"/>
      <c r="I9" s="63" t="s">
        <v>506</v>
      </c>
      <c r="J9" s="146"/>
      <c r="K9" s="146"/>
      <c r="L9" s="146"/>
      <c r="M9" s="146"/>
      <c r="N9" s="146"/>
      <c r="O9" s="146"/>
      <c r="P9" s="146"/>
      <c r="Q9" s="146"/>
      <c r="R9" s="146"/>
      <c r="S9" s="66"/>
      <c r="T9" s="157"/>
    </row>
    <row r="10" spans="1:20" customFormat="1" ht="15" customHeight="1" x14ac:dyDescent="0.2">
      <c r="A10" s="62">
        <v>10</v>
      </c>
      <c r="B10" s="141"/>
      <c r="C10" s="119"/>
      <c r="D10" s="119"/>
      <c r="E10" s="122" t="s">
        <v>62</v>
      </c>
      <c r="F10" s="122"/>
      <c r="G10" s="122"/>
      <c r="H10" s="125"/>
      <c r="I10" s="192">
        <v>1895.1252673461536</v>
      </c>
      <c r="J10" s="192">
        <v>1449.737317622021</v>
      </c>
      <c r="K10" s="192">
        <v>1449.737317622021</v>
      </c>
      <c r="L10" s="192">
        <v>1449.737317622021</v>
      </c>
      <c r="M10" s="192">
        <v>1449.737317622021</v>
      </c>
      <c r="N10" s="192">
        <v>1449.737317622021</v>
      </c>
      <c r="O10" s="192">
        <v>1449.737317622021</v>
      </c>
      <c r="P10" s="192">
        <v>1449.737317622021</v>
      </c>
      <c r="Q10" s="192">
        <v>1449.737317622021</v>
      </c>
      <c r="R10" s="192">
        <v>1478.7320639744614</v>
      </c>
      <c r="S10" s="192">
        <v>1508.3067052539509</v>
      </c>
      <c r="T10" s="157"/>
    </row>
    <row r="11" spans="1:20" customFormat="1" ht="15" customHeight="1" x14ac:dyDescent="0.2">
      <c r="A11" s="62">
        <v>11</v>
      </c>
      <c r="B11" s="141"/>
      <c r="C11" s="119"/>
      <c r="D11" s="119"/>
      <c r="E11" s="122" t="s">
        <v>61</v>
      </c>
      <c r="F11" s="122"/>
      <c r="G11" s="122"/>
      <c r="H11" s="125"/>
      <c r="I11" s="192">
        <v>94.451734124007828</v>
      </c>
      <c r="J11" s="192">
        <v>500</v>
      </c>
      <c r="K11" s="192">
        <v>500</v>
      </c>
      <c r="L11" s="192">
        <v>500</v>
      </c>
      <c r="M11" s="192">
        <v>500</v>
      </c>
      <c r="N11" s="192">
        <v>500</v>
      </c>
      <c r="O11" s="192">
        <v>500</v>
      </c>
      <c r="P11" s="192">
        <v>500</v>
      </c>
      <c r="Q11" s="192">
        <v>500</v>
      </c>
      <c r="R11" s="192">
        <v>509.99999999999994</v>
      </c>
      <c r="S11" s="192">
        <v>520.19999999999993</v>
      </c>
      <c r="T11" s="157"/>
    </row>
    <row r="12" spans="1:20" customFormat="1" ht="15" customHeight="1" x14ac:dyDescent="0.2">
      <c r="A12" s="62">
        <v>12</v>
      </c>
      <c r="B12" s="141"/>
      <c r="C12" s="119"/>
      <c r="D12" s="119"/>
      <c r="E12" s="122" t="s">
        <v>84</v>
      </c>
      <c r="F12" s="122"/>
      <c r="G12" s="122"/>
      <c r="H12" s="125"/>
      <c r="I12" s="192">
        <v>2763.5583675820335</v>
      </c>
      <c r="J12" s="192">
        <v>2800.6140027196043</v>
      </c>
      <c r="K12" s="192">
        <v>2800.6140027196043</v>
      </c>
      <c r="L12" s="192">
        <v>2800.6140027196043</v>
      </c>
      <c r="M12" s="192">
        <v>2800.6140027196043</v>
      </c>
      <c r="N12" s="192">
        <v>2800.6140027196043</v>
      </c>
      <c r="O12" s="192">
        <v>2800.6140027196043</v>
      </c>
      <c r="P12" s="192">
        <v>2800.6140027196043</v>
      </c>
      <c r="Q12" s="192">
        <v>2800.6140027196043</v>
      </c>
      <c r="R12" s="192">
        <v>2856.626282773997</v>
      </c>
      <c r="S12" s="192">
        <v>2913.7588084294775</v>
      </c>
      <c r="T12" s="157"/>
    </row>
    <row r="13" spans="1:20" customFormat="1" ht="15" customHeight="1" thickBot="1" x14ac:dyDescent="0.25">
      <c r="A13" s="62">
        <v>13</v>
      </c>
      <c r="B13" s="141"/>
      <c r="C13" s="119"/>
      <c r="D13" s="119"/>
      <c r="E13" s="122" t="s">
        <v>80</v>
      </c>
      <c r="F13" s="122"/>
      <c r="G13" s="122"/>
      <c r="H13" s="125"/>
      <c r="I13" s="192">
        <v>594.86463094780447</v>
      </c>
      <c r="J13" s="192">
        <v>597.64867965837391</v>
      </c>
      <c r="K13" s="192">
        <v>597.64867965837391</v>
      </c>
      <c r="L13" s="192">
        <v>597.64867965837391</v>
      </c>
      <c r="M13" s="192">
        <v>597.64867965837391</v>
      </c>
      <c r="N13" s="192">
        <v>597.64867965837391</v>
      </c>
      <c r="O13" s="192">
        <v>597.64867965837391</v>
      </c>
      <c r="P13" s="192">
        <v>597.64867965837391</v>
      </c>
      <c r="Q13" s="192">
        <v>597.64867965837391</v>
      </c>
      <c r="R13" s="192">
        <v>609.60165325154151</v>
      </c>
      <c r="S13" s="192">
        <v>621.79368631657235</v>
      </c>
      <c r="T13" s="157"/>
    </row>
    <row r="14" spans="1:20" s="78" customFormat="1" ht="15" customHeight="1" thickBot="1" x14ac:dyDescent="0.25">
      <c r="A14" s="62">
        <v>14</v>
      </c>
      <c r="B14" s="141"/>
      <c r="C14" s="119"/>
      <c r="D14" s="64" t="s">
        <v>510</v>
      </c>
      <c r="E14" s="64"/>
      <c r="F14" s="122"/>
      <c r="G14" s="122"/>
      <c r="H14" s="125"/>
      <c r="I14" s="199">
        <f>SUM(I10:I13)</f>
        <v>5347.9999999999991</v>
      </c>
      <c r="J14" s="199">
        <f t="shared" ref="J14:S14" si="0">SUM(J10:J13)</f>
        <v>5347.9999999999991</v>
      </c>
      <c r="K14" s="199">
        <f t="shared" si="0"/>
        <v>5347.9999999999991</v>
      </c>
      <c r="L14" s="199">
        <f t="shared" si="0"/>
        <v>5347.9999999999991</v>
      </c>
      <c r="M14" s="199">
        <f t="shared" si="0"/>
        <v>5347.9999999999991</v>
      </c>
      <c r="N14" s="199">
        <f t="shared" si="0"/>
        <v>5347.9999999999991</v>
      </c>
      <c r="O14" s="199">
        <f t="shared" si="0"/>
        <v>5347.9999999999991</v>
      </c>
      <c r="P14" s="199">
        <f t="shared" si="0"/>
        <v>5347.9999999999991</v>
      </c>
      <c r="Q14" s="199">
        <f t="shared" si="0"/>
        <v>5347.9999999999991</v>
      </c>
      <c r="R14" s="199">
        <f t="shared" si="0"/>
        <v>5454.96</v>
      </c>
      <c r="S14" s="199">
        <f t="shared" si="0"/>
        <v>5564.0592000000006</v>
      </c>
      <c r="T14" s="157"/>
    </row>
    <row r="15" spans="1:20" customFormat="1" ht="15" customHeight="1" x14ac:dyDescent="0.2">
      <c r="A15" s="62">
        <v>15</v>
      </c>
      <c r="B15" s="141"/>
      <c r="C15" s="119"/>
      <c r="D15" s="119"/>
      <c r="E15" s="122" t="s">
        <v>250</v>
      </c>
      <c r="F15" s="122"/>
      <c r="G15" s="122"/>
      <c r="H15" s="125"/>
      <c r="I15" s="192">
        <v>3872</v>
      </c>
      <c r="J15" s="192">
        <v>2868</v>
      </c>
      <c r="K15" s="192">
        <v>3191</v>
      </c>
      <c r="L15" s="192">
        <v>3260</v>
      </c>
      <c r="M15" s="192">
        <v>3333</v>
      </c>
      <c r="N15" s="192">
        <v>3409</v>
      </c>
      <c r="O15" s="192">
        <v>3473</v>
      </c>
      <c r="P15" s="192">
        <v>3558</v>
      </c>
      <c r="Q15" s="192">
        <v>3645</v>
      </c>
      <c r="R15" s="192">
        <v>3735</v>
      </c>
      <c r="S15" s="192">
        <v>3827</v>
      </c>
      <c r="T15" s="157"/>
    </row>
    <row r="16" spans="1:20" customFormat="1" ht="15" customHeight="1" thickBot="1" x14ac:dyDescent="0.25">
      <c r="A16" s="62">
        <v>16</v>
      </c>
      <c r="B16" s="141"/>
      <c r="C16" s="119"/>
      <c r="D16" s="119"/>
      <c r="E16" s="122" t="s">
        <v>60</v>
      </c>
      <c r="F16" s="122"/>
      <c r="G16" s="122"/>
      <c r="H16" s="125"/>
      <c r="I16" s="192">
        <v>5207</v>
      </c>
      <c r="J16" s="192">
        <v>5493</v>
      </c>
      <c r="K16" s="192">
        <v>5923</v>
      </c>
      <c r="L16" s="192">
        <v>6007</v>
      </c>
      <c r="M16" s="192">
        <v>6124</v>
      </c>
      <c r="N16" s="192">
        <v>6211</v>
      </c>
      <c r="O16" s="192">
        <v>6304</v>
      </c>
      <c r="P16" s="192">
        <v>6416</v>
      </c>
      <c r="Q16" s="192">
        <v>6535</v>
      </c>
      <c r="R16" s="192">
        <v>6663</v>
      </c>
      <c r="S16" s="192">
        <v>6799</v>
      </c>
      <c r="T16" s="157"/>
    </row>
    <row r="17" spans="1:20" s="78" customFormat="1" ht="15" customHeight="1" thickBot="1" x14ac:dyDescent="0.25">
      <c r="A17" s="62">
        <v>17</v>
      </c>
      <c r="B17" s="141"/>
      <c r="C17" s="119"/>
      <c r="D17" s="64" t="s">
        <v>503</v>
      </c>
      <c r="E17" s="64"/>
      <c r="F17" s="122"/>
      <c r="G17" s="122"/>
      <c r="H17" s="125"/>
      <c r="I17" s="199">
        <f>SUM(I15:I16)</f>
        <v>9079</v>
      </c>
      <c r="J17" s="199">
        <f t="shared" ref="J17:S17" si="1">SUM(J15:J16)</f>
        <v>8361</v>
      </c>
      <c r="K17" s="199">
        <f t="shared" si="1"/>
        <v>9114</v>
      </c>
      <c r="L17" s="199">
        <f t="shared" si="1"/>
        <v>9267</v>
      </c>
      <c r="M17" s="199">
        <f t="shared" si="1"/>
        <v>9457</v>
      </c>
      <c r="N17" s="199">
        <f t="shared" si="1"/>
        <v>9620</v>
      </c>
      <c r="O17" s="199">
        <f t="shared" si="1"/>
        <v>9777</v>
      </c>
      <c r="P17" s="199">
        <f t="shared" si="1"/>
        <v>9974</v>
      </c>
      <c r="Q17" s="199">
        <f t="shared" si="1"/>
        <v>10180</v>
      </c>
      <c r="R17" s="199">
        <f t="shared" si="1"/>
        <v>10398</v>
      </c>
      <c r="S17" s="199">
        <f t="shared" si="1"/>
        <v>10626</v>
      </c>
      <c r="T17" s="157"/>
    </row>
    <row r="18" spans="1:20" customFormat="1" ht="15" customHeight="1" thickBot="1" x14ac:dyDescent="0.25">
      <c r="A18" s="62">
        <v>18</v>
      </c>
      <c r="B18" s="141"/>
      <c r="C18" s="119"/>
      <c r="D18" s="120" t="s">
        <v>83</v>
      </c>
      <c r="E18" s="120"/>
      <c r="F18" s="122"/>
      <c r="G18" s="122"/>
      <c r="H18" s="125"/>
      <c r="I18" s="199">
        <f>I14+I17</f>
        <v>14427</v>
      </c>
      <c r="J18" s="199">
        <f t="shared" ref="J18:S18" si="2">J14+J17</f>
        <v>13709</v>
      </c>
      <c r="K18" s="199">
        <f t="shared" si="2"/>
        <v>14462</v>
      </c>
      <c r="L18" s="199">
        <f t="shared" si="2"/>
        <v>14615</v>
      </c>
      <c r="M18" s="199">
        <f t="shared" si="2"/>
        <v>14805</v>
      </c>
      <c r="N18" s="199">
        <f t="shared" si="2"/>
        <v>14968</v>
      </c>
      <c r="O18" s="199">
        <f t="shared" si="2"/>
        <v>15125</v>
      </c>
      <c r="P18" s="199">
        <f t="shared" si="2"/>
        <v>15322</v>
      </c>
      <c r="Q18" s="199">
        <f t="shared" si="2"/>
        <v>15528</v>
      </c>
      <c r="R18" s="199">
        <f t="shared" si="2"/>
        <v>15852.96</v>
      </c>
      <c r="S18" s="199">
        <f t="shared" si="2"/>
        <v>16190.0592</v>
      </c>
      <c r="T18" s="157"/>
    </row>
    <row r="19" spans="1:20" s="75" customFormat="1" ht="43.5" customHeight="1" x14ac:dyDescent="0.2">
      <c r="A19" s="62">
        <v>19</v>
      </c>
      <c r="B19" s="141"/>
      <c r="C19" s="121"/>
      <c r="D19" s="125"/>
      <c r="E19" s="125"/>
      <c r="F19" s="125"/>
      <c r="G19" s="125"/>
      <c r="H19" s="145"/>
      <c r="I19" s="145" t="s">
        <v>239</v>
      </c>
      <c r="J19" s="145" t="s">
        <v>454</v>
      </c>
      <c r="K19" s="145" t="s">
        <v>455</v>
      </c>
      <c r="L19" s="145" t="s">
        <v>456</v>
      </c>
      <c r="M19" s="145" t="s">
        <v>457</v>
      </c>
      <c r="N19" s="145" t="s">
        <v>458</v>
      </c>
      <c r="O19" s="145" t="s">
        <v>460</v>
      </c>
      <c r="P19" s="145" t="s">
        <v>461</v>
      </c>
      <c r="Q19" s="145" t="s">
        <v>462</v>
      </c>
      <c r="R19" s="145" t="s">
        <v>463</v>
      </c>
      <c r="S19" s="145" t="s">
        <v>464</v>
      </c>
      <c r="T19" s="157"/>
    </row>
    <row r="20" spans="1:20" s="75" customFormat="1" ht="15" customHeight="1" x14ac:dyDescent="0.2">
      <c r="A20" s="62">
        <v>20</v>
      </c>
      <c r="B20" s="141"/>
      <c r="C20" s="143"/>
      <c r="D20" s="125"/>
      <c r="E20" s="125"/>
      <c r="F20" s="125"/>
      <c r="G20" s="125"/>
      <c r="H20" s="221" t="str">
        <f>IF(ISNUMBER(CoverSheet!$C$12),"for year ended","")</f>
        <v>for year ended</v>
      </c>
      <c r="I20" s="146">
        <f>IF(ISNUMBER(CoverSheet!$C$12),DATE(YEAR(CoverSheet!$C$12),MONTH(CoverSheet!$C$12),DAY(CoverSheet!$C$12))-1,"")</f>
        <v>42094</v>
      </c>
      <c r="J20" s="146">
        <f>IF(ISNUMBER(CoverSheet!$C$12),DATE(YEAR(CoverSheet!$C$12)+1,MONTH(CoverSheet!$C$12),DAY(CoverSheet!$C$12))-1,"")</f>
        <v>42460</v>
      </c>
      <c r="K20" s="146">
        <f>IF(ISNUMBER(CoverSheet!$C$12),DATE(YEAR(CoverSheet!$C$12)+2,MONTH(CoverSheet!$C$12),DAY(CoverSheet!$C$12))-1,"")</f>
        <v>42825</v>
      </c>
      <c r="L20" s="146">
        <f>IF(ISNUMBER(CoverSheet!$C$12),DATE(YEAR(CoverSheet!$C$12)+3,MONTH(CoverSheet!$C$12),DAY(CoverSheet!$C$12))-1,"")</f>
        <v>43190</v>
      </c>
      <c r="M20" s="146">
        <f>IF(ISNUMBER(CoverSheet!$C$12),DATE(YEAR(CoverSheet!$C$12)+4,MONTH(CoverSheet!$C$12),DAY(CoverSheet!$C$12))-1,"")</f>
        <v>43555</v>
      </c>
      <c r="N20" s="146">
        <f>IF(ISNUMBER(CoverSheet!$C$12),DATE(YEAR(CoverSheet!$C$12)+5,MONTH(CoverSheet!$C$12),DAY(CoverSheet!$C$12))-1,"")</f>
        <v>43921</v>
      </c>
      <c r="O20" s="146">
        <f>IF(ISNUMBER(CoverSheet!$C$12),DATE(YEAR(CoverSheet!$C$12)+6,MONTH(CoverSheet!$C$12),DAY(CoverSheet!$C$12))-1,"")</f>
        <v>44286</v>
      </c>
      <c r="P20" s="146">
        <f>IF(ISNUMBER(CoverSheet!$C$12),DATE(YEAR(CoverSheet!$C$12)+7,MONTH(CoverSheet!$C$12),DAY(CoverSheet!$C$12))-1,"")</f>
        <v>44651</v>
      </c>
      <c r="Q20" s="146">
        <f>IF(ISNUMBER(CoverSheet!$C$12),DATE(YEAR(CoverSheet!$C$12)+8,MONTH(CoverSheet!$C$12),DAY(CoverSheet!$C$12))-1,"")</f>
        <v>45016</v>
      </c>
      <c r="R20" s="146">
        <f>IF(ISNUMBER(CoverSheet!$C$12),DATE(YEAR(CoverSheet!$C$12)+9,MONTH(CoverSheet!$C$12),DAY(CoverSheet!$C$12))-1,"")</f>
        <v>45382</v>
      </c>
      <c r="S20" s="146">
        <f>IF(ISNUMBER(CoverSheet!$C$12),DATE(YEAR(CoverSheet!$C$12)+10,MONTH(CoverSheet!$C$12),DAY(CoverSheet!$C$12))-1,"")</f>
        <v>45747</v>
      </c>
      <c r="T20" s="157"/>
    </row>
    <row r="21" spans="1:20" customFormat="1" ht="30" customHeight="1" x14ac:dyDescent="0.2">
      <c r="A21" s="44">
        <v>21</v>
      </c>
      <c r="B21" s="141"/>
      <c r="C21" s="119"/>
      <c r="D21" s="119"/>
      <c r="E21" s="120"/>
      <c r="F21" s="125"/>
      <c r="G21" s="125"/>
      <c r="H21" s="125"/>
      <c r="I21" s="63" t="s">
        <v>473</v>
      </c>
      <c r="J21" s="125"/>
      <c r="K21" s="125"/>
      <c r="L21" s="125"/>
      <c r="M21" s="125"/>
      <c r="N21" s="125"/>
      <c r="O21" s="125"/>
      <c r="P21" s="125"/>
      <c r="Q21" s="125"/>
      <c r="R21" s="66"/>
      <c r="S21" s="66"/>
      <c r="T21" s="157"/>
    </row>
    <row r="22" spans="1:20" customFormat="1" ht="15" customHeight="1" x14ac:dyDescent="0.2">
      <c r="A22" s="44">
        <v>22</v>
      </c>
      <c r="B22" s="141"/>
      <c r="C22" s="119"/>
      <c r="D22" s="119"/>
      <c r="E22" s="121" t="s">
        <v>62</v>
      </c>
      <c r="F22" s="128"/>
      <c r="G22" s="128"/>
      <c r="H22" s="125"/>
      <c r="I22" s="192">
        <v>1895.1252673461536</v>
      </c>
      <c r="J22" s="192">
        <v>1421.3110957078636</v>
      </c>
      <c r="K22" s="192">
        <v>1390.7140237404528</v>
      </c>
      <c r="L22" s="192">
        <v>1366.1198536215531</v>
      </c>
      <c r="M22" s="192">
        <v>1339.3331898250519</v>
      </c>
      <c r="N22" s="192">
        <v>1313.071754730443</v>
      </c>
      <c r="O22" s="192">
        <v>1287.3252497357284</v>
      </c>
      <c r="P22" s="192">
        <v>1262.0835781722831</v>
      </c>
      <c r="Q22" s="192">
        <v>1237.3368413453754</v>
      </c>
      <c r="R22" s="192">
        <v>1237.3368413453754</v>
      </c>
      <c r="S22" s="192">
        <v>1237.3368413453757</v>
      </c>
      <c r="T22" s="157"/>
    </row>
    <row r="23" spans="1:20" customFormat="1" ht="15" customHeight="1" x14ac:dyDescent="0.2">
      <c r="A23" s="44">
        <v>23</v>
      </c>
      <c r="B23" s="141"/>
      <c r="C23" s="119"/>
      <c r="D23" s="119"/>
      <c r="E23" s="121" t="s">
        <v>61</v>
      </c>
      <c r="F23" s="128"/>
      <c r="G23" s="128"/>
      <c r="H23" s="125"/>
      <c r="I23" s="192">
        <v>94.451734124007828</v>
      </c>
      <c r="J23" s="192">
        <v>490.19607843137254</v>
      </c>
      <c r="K23" s="192">
        <v>479.6434522433405</v>
      </c>
      <c r="L23" s="192">
        <v>471.16116727352227</v>
      </c>
      <c r="M23" s="192">
        <v>461.92271301325712</v>
      </c>
      <c r="N23" s="192">
        <v>452.86540491495794</v>
      </c>
      <c r="O23" s="192">
        <v>443.98569109309602</v>
      </c>
      <c r="P23" s="192">
        <v>435.28008930695694</v>
      </c>
      <c r="Q23" s="192">
        <v>426.74518559505583</v>
      </c>
      <c r="R23" s="192">
        <v>426.74518559505577</v>
      </c>
      <c r="S23" s="192">
        <v>426.74518559505572</v>
      </c>
      <c r="T23" s="157"/>
    </row>
    <row r="24" spans="1:20" customFormat="1" ht="15" customHeight="1" x14ac:dyDescent="0.2">
      <c r="A24" s="44">
        <v>24</v>
      </c>
      <c r="B24" s="141"/>
      <c r="C24" s="119"/>
      <c r="D24" s="119"/>
      <c r="E24" s="121" t="s">
        <v>84</v>
      </c>
      <c r="F24" s="128"/>
      <c r="G24" s="128"/>
      <c r="H24" s="125"/>
      <c r="I24" s="192">
        <v>2763.5583675820335</v>
      </c>
      <c r="J24" s="192">
        <v>2745.7000026662786</v>
      </c>
      <c r="K24" s="192">
        <v>2686.5923373309424</v>
      </c>
      <c r="L24" s="192">
        <v>2639.0811252078806</v>
      </c>
      <c r="M24" s="192">
        <v>2587.3344364783143</v>
      </c>
      <c r="N24" s="192">
        <v>2536.6023887042293</v>
      </c>
      <c r="O24" s="192">
        <v>2486.8650869649309</v>
      </c>
      <c r="P24" s="192">
        <v>2438.1030264362071</v>
      </c>
      <c r="Q24" s="192">
        <v>2390.2970847413794</v>
      </c>
      <c r="R24" s="192">
        <v>2390.2970847413799</v>
      </c>
      <c r="S24" s="192">
        <v>2390.2970847413803</v>
      </c>
      <c r="T24" s="157"/>
    </row>
    <row r="25" spans="1:20" customFormat="1" ht="15" customHeight="1" thickBot="1" x14ac:dyDescent="0.25">
      <c r="A25" s="44">
        <v>25</v>
      </c>
      <c r="B25" s="141"/>
      <c r="C25" s="119"/>
      <c r="D25" s="119"/>
      <c r="E25" s="121" t="s">
        <v>80</v>
      </c>
      <c r="F25" s="128"/>
      <c r="G25" s="128"/>
      <c r="H25" s="125"/>
      <c r="I25" s="192">
        <v>594.86463094780447</v>
      </c>
      <c r="J25" s="192">
        <v>585.93007809644496</v>
      </c>
      <c r="K25" s="192">
        <v>573.31655188003356</v>
      </c>
      <c r="L25" s="192">
        <v>563.17769905463763</v>
      </c>
      <c r="M25" s="192">
        <v>552.13499907317419</v>
      </c>
      <c r="N25" s="192">
        <v>541.30882262075897</v>
      </c>
      <c r="O25" s="192">
        <v>530.69492413799901</v>
      </c>
      <c r="P25" s="192">
        <v>520.28914131176384</v>
      </c>
      <c r="Q25" s="192">
        <v>510.08739344290564</v>
      </c>
      <c r="R25" s="192">
        <v>510.08739344290575</v>
      </c>
      <c r="S25" s="192">
        <v>510.08739344290575</v>
      </c>
      <c r="T25" s="157"/>
    </row>
    <row r="26" spans="1:20" s="78" customFormat="1" ht="15" customHeight="1" thickBot="1" x14ac:dyDescent="0.25">
      <c r="A26" s="62">
        <v>26</v>
      </c>
      <c r="B26" s="141"/>
      <c r="C26" s="119"/>
      <c r="D26" s="64" t="s">
        <v>510</v>
      </c>
      <c r="E26" s="64"/>
      <c r="F26" s="122"/>
      <c r="G26" s="122"/>
      <c r="H26" s="125"/>
      <c r="I26" s="199">
        <f t="shared" ref="I26:S26" si="3">SUM(I22:I25)</f>
        <v>5347.9999999999991</v>
      </c>
      <c r="J26" s="199">
        <f t="shared" si="3"/>
        <v>5243.1372549019597</v>
      </c>
      <c r="K26" s="199">
        <f t="shared" si="3"/>
        <v>5130.2663651947687</v>
      </c>
      <c r="L26" s="199">
        <f t="shared" si="3"/>
        <v>5039.5398451575938</v>
      </c>
      <c r="M26" s="199">
        <f t="shared" si="3"/>
        <v>4940.7253383897978</v>
      </c>
      <c r="N26" s="199">
        <f t="shared" si="3"/>
        <v>4843.8483709703896</v>
      </c>
      <c r="O26" s="199">
        <f t="shared" si="3"/>
        <v>4748.8709519317545</v>
      </c>
      <c r="P26" s="199">
        <f t="shared" si="3"/>
        <v>4655.7558352272108</v>
      </c>
      <c r="Q26" s="199">
        <f t="shared" si="3"/>
        <v>4564.4665051247166</v>
      </c>
      <c r="R26" s="199">
        <f t="shared" si="3"/>
        <v>4564.4665051247166</v>
      </c>
      <c r="S26" s="199">
        <f t="shared" si="3"/>
        <v>4564.4665051247175</v>
      </c>
      <c r="T26" s="157"/>
    </row>
    <row r="27" spans="1:20" customFormat="1" ht="15" customHeight="1" x14ac:dyDescent="0.2">
      <c r="A27" s="44">
        <v>27</v>
      </c>
      <c r="B27" s="141"/>
      <c r="C27" s="119"/>
      <c r="D27" s="119"/>
      <c r="E27" s="121" t="s">
        <v>250</v>
      </c>
      <c r="F27" s="128"/>
      <c r="G27" s="128"/>
      <c r="H27" s="125"/>
      <c r="I27" s="192">
        <v>3872</v>
      </c>
      <c r="J27" s="192">
        <v>2799</v>
      </c>
      <c r="K27" s="192">
        <v>3036</v>
      </c>
      <c r="L27" s="192">
        <v>3026</v>
      </c>
      <c r="M27" s="192">
        <v>3017</v>
      </c>
      <c r="N27" s="192">
        <v>3010</v>
      </c>
      <c r="O27" s="192">
        <v>2990</v>
      </c>
      <c r="P27" s="192">
        <v>2987</v>
      </c>
      <c r="Q27" s="192">
        <v>2985</v>
      </c>
      <c r="R27" s="192">
        <v>2983</v>
      </c>
      <c r="S27" s="192">
        <v>2980</v>
      </c>
      <c r="T27" s="157"/>
    </row>
    <row r="28" spans="1:20" customFormat="1" ht="15" customHeight="1" thickBot="1" x14ac:dyDescent="0.25">
      <c r="A28" s="44">
        <v>28</v>
      </c>
      <c r="B28" s="141"/>
      <c r="C28" s="119"/>
      <c r="D28" s="119"/>
      <c r="E28" s="121" t="s">
        <v>60</v>
      </c>
      <c r="F28" s="128"/>
      <c r="G28" s="128"/>
      <c r="H28" s="125"/>
      <c r="I28" s="192">
        <v>5207</v>
      </c>
      <c r="J28" s="192">
        <v>5366</v>
      </c>
      <c r="K28" s="192">
        <v>5452</v>
      </c>
      <c r="L28" s="192">
        <v>5603</v>
      </c>
      <c r="M28" s="192">
        <v>5584</v>
      </c>
      <c r="N28" s="192">
        <v>5535</v>
      </c>
      <c r="O28" s="192">
        <v>5491</v>
      </c>
      <c r="P28" s="192">
        <v>5462</v>
      </c>
      <c r="Q28" s="192">
        <v>5437</v>
      </c>
      <c r="R28" s="192">
        <v>5417</v>
      </c>
      <c r="S28" s="192">
        <v>5402</v>
      </c>
      <c r="T28" s="157"/>
    </row>
    <row r="29" spans="1:20" s="78" customFormat="1" ht="15" customHeight="1" thickBot="1" x14ac:dyDescent="0.25">
      <c r="A29" s="62">
        <v>29</v>
      </c>
      <c r="B29" s="141"/>
      <c r="C29" s="119"/>
      <c r="D29" s="64" t="s">
        <v>503</v>
      </c>
      <c r="E29" s="64"/>
      <c r="F29" s="122"/>
      <c r="G29" s="122"/>
      <c r="H29" s="125"/>
      <c r="I29" s="199">
        <f t="shared" ref="I29:S29" si="4">SUM(I27:I28)</f>
        <v>9079</v>
      </c>
      <c r="J29" s="199">
        <f t="shared" si="4"/>
        <v>8165</v>
      </c>
      <c r="K29" s="199">
        <f t="shared" si="4"/>
        <v>8488</v>
      </c>
      <c r="L29" s="199">
        <f t="shared" si="4"/>
        <v>8629</v>
      </c>
      <c r="M29" s="199">
        <f t="shared" si="4"/>
        <v>8601</v>
      </c>
      <c r="N29" s="199">
        <f t="shared" si="4"/>
        <v>8545</v>
      </c>
      <c r="O29" s="199">
        <f t="shared" si="4"/>
        <v>8481</v>
      </c>
      <c r="P29" s="199">
        <f t="shared" si="4"/>
        <v>8449</v>
      </c>
      <c r="Q29" s="199">
        <f t="shared" si="4"/>
        <v>8422</v>
      </c>
      <c r="R29" s="199">
        <f t="shared" si="4"/>
        <v>8400</v>
      </c>
      <c r="S29" s="199">
        <f t="shared" si="4"/>
        <v>8382</v>
      </c>
      <c r="T29" s="157"/>
    </row>
    <row r="30" spans="1:20" customFormat="1" ht="15" customHeight="1" thickBot="1" x14ac:dyDescent="0.25">
      <c r="A30" s="44">
        <v>30</v>
      </c>
      <c r="B30" s="141"/>
      <c r="C30" s="119"/>
      <c r="D30" s="120" t="s">
        <v>83</v>
      </c>
      <c r="E30" s="120"/>
      <c r="F30" s="128"/>
      <c r="G30" s="128"/>
      <c r="H30" s="125"/>
      <c r="I30" s="199">
        <f>I26+I29</f>
        <v>14427</v>
      </c>
      <c r="J30" s="199">
        <f t="shared" ref="J30:S30" si="5">J26+J29</f>
        <v>13408.13725490196</v>
      </c>
      <c r="K30" s="199">
        <f t="shared" si="5"/>
        <v>13618.26636519477</v>
      </c>
      <c r="L30" s="199">
        <f t="shared" si="5"/>
        <v>13668.539845157593</v>
      </c>
      <c r="M30" s="199">
        <f t="shared" si="5"/>
        <v>13541.725338389799</v>
      </c>
      <c r="N30" s="199">
        <f t="shared" si="5"/>
        <v>13388.848370970391</v>
      </c>
      <c r="O30" s="199">
        <f t="shared" si="5"/>
        <v>13229.870951931754</v>
      </c>
      <c r="P30" s="199">
        <f t="shared" si="5"/>
        <v>13104.75583522721</v>
      </c>
      <c r="Q30" s="199">
        <f t="shared" si="5"/>
        <v>12986.466505124718</v>
      </c>
      <c r="R30" s="199">
        <f t="shared" si="5"/>
        <v>12964.466505124718</v>
      </c>
      <c r="S30" s="199">
        <f t="shared" si="5"/>
        <v>12946.466505124718</v>
      </c>
      <c r="T30" s="157"/>
    </row>
    <row r="31" spans="1:20" customFormat="1" ht="30" customHeight="1" x14ac:dyDescent="0.25">
      <c r="A31" s="44">
        <v>31</v>
      </c>
      <c r="B31" s="141"/>
      <c r="C31" s="118" t="s">
        <v>255</v>
      </c>
      <c r="D31" s="119"/>
      <c r="E31" s="119"/>
      <c r="F31" s="128"/>
      <c r="G31" s="128"/>
      <c r="H31" s="128"/>
      <c r="I31" s="121"/>
      <c r="J31" s="121"/>
      <c r="K31" s="125"/>
      <c r="L31" s="125"/>
      <c r="M31" s="125"/>
      <c r="N31" s="121"/>
      <c r="O31" s="125"/>
      <c r="P31" s="121"/>
      <c r="Q31" s="121"/>
      <c r="R31" s="125"/>
      <c r="S31" s="125"/>
      <c r="T31" s="157"/>
    </row>
    <row r="32" spans="1:20" customFormat="1" ht="15" customHeight="1" x14ac:dyDescent="0.2">
      <c r="A32" s="44">
        <v>32</v>
      </c>
      <c r="B32" s="141"/>
      <c r="C32" s="309"/>
      <c r="D32" s="309"/>
      <c r="E32" s="312" t="s">
        <v>511</v>
      </c>
      <c r="F32" s="127"/>
      <c r="G32" s="158"/>
      <c r="H32" s="128"/>
      <c r="I32" s="121"/>
      <c r="J32" s="121"/>
      <c r="K32" s="125"/>
      <c r="L32" s="125"/>
      <c r="M32" s="125"/>
      <c r="N32" s="121"/>
      <c r="O32" s="125"/>
      <c r="P32" s="121"/>
      <c r="Q32" s="121"/>
      <c r="R32" s="125"/>
      <c r="S32" s="125"/>
      <c r="T32" s="157"/>
    </row>
    <row r="33" spans="1:20" customFormat="1" ht="15" customHeight="1" x14ac:dyDescent="0.2">
      <c r="A33" s="44">
        <v>33</v>
      </c>
      <c r="B33" s="141"/>
      <c r="C33" s="309"/>
      <c r="D33" s="309"/>
      <c r="E33" s="312"/>
      <c r="F33" s="127"/>
      <c r="G33" s="158"/>
      <c r="H33" s="125"/>
      <c r="I33" s="192"/>
      <c r="J33" s="192"/>
      <c r="K33" s="192"/>
      <c r="L33" s="192"/>
      <c r="M33" s="192"/>
      <c r="N33" s="192"/>
      <c r="O33" s="192"/>
      <c r="P33" s="192"/>
      <c r="Q33" s="192"/>
      <c r="R33" s="192"/>
      <c r="S33" s="192"/>
      <c r="T33" s="157"/>
    </row>
    <row r="34" spans="1:20" customFormat="1" ht="15" customHeight="1" x14ac:dyDescent="0.2">
      <c r="A34" s="44">
        <v>34</v>
      </c>
      <c r="B34" s="141"/>
      <c r="C34" s="119"/>
      <c r="D34" s="119"/>
      <c r="E34" s="126" t="s">
        <v>485</v>
      </c>
      <c r="F34" s="128"/>
      <c r="G34" s="128"/>
      <c r="H34" s="125"/>
      <c r="I34" s="192"/>
      <c r="J34" s="192"/>
      <c r="K34" s="192"/>
      <c r="L34" s="192"/>
      <c r="M34" s="192"/>
      <c r="N34" s="192"/>
      <c r="O34" s="192"/>
      <c r="P34" s="192"/>
      <c r="Q34" s="192"/>
      <c r="R34" s="192"/>
      <c r="S34" s="192"/>
      <c r="T34" s="157"/>
    </row>
    <row r="35" spans="1:20" customFormat="1" ht="15" customHeight="1" x14ac:dyDescent="0.2">
      <c r="A35" s="44">
        <v>35</v>
      </c>
      <c r="B35" s="141"/>
      <c r="C35" s="119"/>
      <c r="D35" s="119"/>
      <c r="E35" s="121" t="s">
        <v>247</v>
      </c>
      <c r="F35" s="121"/>
      <c r="G35" s="128"/>
      <c r="H35" s="125"/>
      <c r="I35" s="192"/>
      <c r="J35" s="192"/>
      <c r="K35" s="192"/>
      <c r="L35" s="192"/>
      <c r="M35" s="192"/>
      <c r="N35" s="192"/>
      <c r="O35" s="192"/>
      <c r="P35" s="192"/>
      <c r="Q35" s="192"/>
      <c r="R35" s="192"/>
      <c r="S35" s="192"/>
      <c r="T35" s="157"/>
    </row>
    <row r="36" spans="1:20" s="87" customFormat="1" ht="15" customHeight="1" x14ac:dyDescent="0.2">
      <c r="A36" s="62">
        <v>36</v>
      </c>
      <c r="B36" s="141"/>
      <c r="C36" s="119"/>
      <c r="D36" s="119"/>
      <c r="E36" s="121" t="s">
        <v>416</v>
      </c>
      <c r="F36" s="121"/>
      <c r="G36" s="128"/>
      <c r="H36" s="125"/>
      <c r="I36" s="192">
        <v>88.5</v>
      </c>
      <c r="J36" s="192">
        <v>94.999999999999986</v>
      </c>
      <c r="K36" s="192">
        <v>96.9</v>
      </c>
      <c r="L36" s="192">
        <v>98.838000000000008</v>
      </c>
      <c r="M36" s="192">
        <v>100.81476000000001</v>
      </c>
      <c r="N36" s="192">
        <v>102.83105519999999</v>
      </c>
      <c r="O36" s="192">
        <v>104.88767630400001</v>
      </c>
      <c r="P36" s="192">
        <v>106.98542983008002</v>
      </c>
      <c r="Q36" s="192">
        <v>109.12513842668162</v>
      </c>
      <c r="R36" s="192">
        <v>111.30764119521525</v>
      </c>
      <c r="S36" s="192">
        <v>113.53379401911957</v>
      </c>
      <c r="T36" s="157"/>
    </row>
    <row r="37" spans="1:20" s="67" customFormat="1" ht="15" customHeight="1" x14ac:dyDescent="0.2">
      <c r="A37" s="62">
        <v>37</v>
      </c>
      <c r="B37" s="133" t="s">
        <v>486</v>
      </c>
      <c r="C37" s="119"/>
      <c r="D37" s="119"/>
      <c r="E37" s="120"/>
      <c r="F37" s="128"/>
      <c r="G37" s="128"/>
      <c r="H37" s="125"/>
      <c r="I37" s="128"/>
      <c r="J37" s="125"/>
      <c r="K37" s="128"/>
      <c r="L37" s="125"/>
      <c r="M37" s="128"/>
      <c r="N37" s="125"/>
      <c r="O37" s="128"/>
      <c r="P37" s="125"/>
      <c r="Q37" s="128"/>
      <c r="R37" s="125"/>
      <c r="S37" s="125"/>
      <c r="T37" s="157"/>
    </row>
    <row r="38" spans="1:20" customFormat="1" ht="15" customHeight="1" x14ac:dyDescent="0.2">
      <c r="A38" s="62">
        <v>38</v>
      </c>
      <c r="B38" s="141"/>
      <c r="C38" s="119"/>
      <c r="D38" s="119"/>
      <c r="E38" s="120"/>
      <c r="F38" s="125"/>
      <c r="G38" s="125"/>
      <c r="H38" s="125"/>
      <c r="I38" s="125"/>
      <c r="J38" s="125"/>
      <c r="K38" s="125"/>
      <c r="L38" s="125"/>
      <c r="M38" s="125"/>
      <c r="N38" s="125"/>
      <c r="O38" s="125"/>
      <c r="P38" s="125"/>
      <c r="Q38" s="125"/>
      <c r="R38" s="125"/>
      <c r="S38" s="125"/>
      <c r="T38" s="157"/>
    </row>
    <row r="39" spans="1:20" s="75" customFormat="1" ht="15" customHeight="1" x14ac:dyDescent="0.2">
      <c r="A39" s="62">
        <v>39</v>
      </c>
      <c r="B39" s="141"/>
      <c r="C39" s="121"/>
      <c r="D39" s="125"/>
      <c r="E39" s="125"/>
      <c r="F39" s="125"/>
      <c r="G39" s="125"/>
      <c r="H39" s="145"/>
      <c r="I39" s="145" t="s">
        <v>239</v>
      </c>
      <c r="J39" s="145" t="s">
        <v>454</v>
      </c>
      <c r="K39" s="145" t="s">
        <v>455</v>
      </c>
      <c r="L39" s="145" t="s">
        <v>456</v>
      </c>
      <c r="M39" s="145" t="s">
        <v>457</v>
      </c>
      <c r="N39" s="145" t="s">
        <v>458</v>
      </c>
      <c r="O39" s="145" t="s">
        <v>460</v>
      </c>
      <c r="P39" s="145" t="s">
        <v>461</v>
      </c>
      <c r="Q39" s="145" t="s">
        <v>462</v>
      </c>
      <c r="R39" s="145" t="s">
        <v>463</v>
      </c>
      <c r="S39" s="145" t="s">
        <v>464</v>
      </c>
      <c r="T39" s="157"/>
    </row>
    <row r="40" spans="1:20" s="75" customFormat="1" ht="15" customHeight="1" x14ac:dyDescent="0.2">
      <c r="A40" s="62">
        <v>40</v>
      </c>
      <c r="B40" s="141"/>
      <c r="C40" s="143"/>
      <c r="D40" s="125"/>
      <c r="E40" s="125"/>
      <c r="F40" s="125"/>
      <c r="G40" s="125"/>
      <c r="H40" s="221" t="str">
        <f>IF(ISNUMBER(CoverSheet!$C$12),"for year ended","")</f>
        <v>for year ended</v>
      </c>
      <c r="I40" s="146">
        <f>IF(ISNUMBER(CoverSheet!$C$12),DATE(YEAR(CoverSheet!$C$12),MONTH(CoverSheet!$C$12),DAY(CoverSheet!$C$12))-1,"")</f>
        <v>42094</v>
      </c>
      <c r="J40" s="146">
        <f>IF(ISNUMBER(CoverSheet!$C$12),DATE(YEAR(CoverSheet!$C$12)+1,MONTH(CoverSheet!$C$12),DAY(CoverSheet!$C$12))-1,"")</f>
        <v>42460</v>
      </c>
      <c r="K40" s="146">
        <f>IF(ISNUMBER(CoverSheet!$C$12),DATE(YEAR(CoverSheet!$C$12)+2,MONTH(CoverSheet!$C$12),DAY(CoverSheet!$C$12))-1,"")</f>
        <v>42825</v>
      </c>
      <c r="L40" s="146">
        <f>IF(ISNUMBER(CoverSheet!$C$12),DATE(YEAR(CoverSheet!$C$12)+3,MONTH(CoverSheet!$C$12),DAY(CoverSheet!$C$12))-1,"")</f>
        <v>43190</v>
      </c>
      <c r="M40" s="146">
        <f>IF(ISNUMBER(CoverSheet!$C$12),DATE(YEAR(CoverSheet!$C$12)+4,MONTH(CoverSheet!$C$12),DAY(CoverSheet!$C$12))-1,"")</f>
        <v>43555</v>
      </c>
      <c r="N40" s="146">
        <f>IF(ISNUMBER(CoverSheet!$C$12),DATE(YEAR(CoverSheet!$C$12)+5,MONTH(CoverSheet!$C$12),DAY(CoverSheet!$C$12))-1,"")</f>
        <v>43921</v>
      </c>
      <c r="O40" s="146">
        <f>IF(ISNUMBER(CoverSheet!$C$12),DATE(YEAR(CoverSheet!$C$12)+6,MONTH(CoverSheet!$C$12),DAY(CoverSheet!$C$12))-1,"")</f>
        <v>44286</v>
      </c>
      <c r="P40" s="146">
        <f>IF(ISNUMBER(CoverSheet!$C$12),DATE(YEAR(CoverSheet!$C$12)+7,MONTH(CoverSheet!$C$12),DAY(CoverSheet!$C$12))-1,"")</f>
        <v>44651</v>
      </c>
      <c r="Q40" s="146">
        <f>IF(ISNUMBER(CoverSheet!$C$12),DATE(YEAR(CoverSheet!$C$12)+8,MONTH(CoverSheet!$C$12),DAY(CoverSheet!$C$12))-1,"")</f>
        <v>45016</v>
      </c>
      <c r="R40" s="146">
        <f>IF(ISNUMBER(CoverSheet!$C$12),DATE(YEAR(CoverSheet!$C$12)+9,MONTH(CoverSheet!$C$12),DAY(CoverSheet!$C$12))-1,"")</f>
        <v>45382</v>
      </c>
      <c r="S40" s="146">
        <f>IF(ISNUMBER(CoverSheet!$C$12),DATE(YEAR(CoverSheet!$C$12)+10,MONTH(CoverSheet!$C$12),DAY(CoverSheet!$C$12))-1,"")</f>
        <v>45747</v>
      </c>
      <c r="T40" s="157"/>
    </row>
    <row r="41" spans="1:20" customFormat="1" ht="30" customHeight="1" x14ac:dyDescent="0.25">
      <c r="A41" s="62">
        <v>41</v>
      </c>
      <c r="B41" s="141"/>
      <c r="C41" s="118" t="s">
        <v>252</v>
      </c>
      <c r="D41" s="119"/>
      <c r="E41" s="120"/>
      <c r="F41" s="128"/>
      <c r="G41" s="128"/>
      <c r="H41" s="125"/>
      <c r="I41" s="159" t="s">
        <v>475</v>
      </c>
      <c r="J41" s="125"/>
      <c r="K41" s="125"/>
      <c r="L41" s="125"/>
      <c r="M41" s="125"/>
      <c r="N41" s="125"/>
      <c r="O41" s="125"/>
      <c r="P41" s="125"/>
      <c r="Q41" s="125"/>
      <c r="R41" s="125"/>
      <c r="S41" s="125"/>
      <c r="T41" s="157"/>
    </row>
    <row r="42" spans="1:20" customFormat="1" ht="15" customHeight="1" x14ac:dyDescent="0.2">
      <c r="A42" s="62">
        <v>42</v>
      </c>
      <c r="B42" s="141"/>
      <c r="C42" s="119"/>
      <c r="D42" s="119"/>
      <c r="E42" s="121" t="s">
        <v>62</v>
      </c>
      <c r="F42" s="128"/>
      <c r="G42" s="128"/>
      <c r="H42" s="125"/>
      <c r="I42" s="195">
        <f t="shared" ref="I42:S42" si="6">I10-I22</f>
        <v>0</v>
      </c>
      <c r="J42" s="195">
        <f t="shared" si="6"/>
        <v>28.426221914157395</v>
      </c>
      <c r="K42" s="195">
        <f t="shared" si="6"/>
        <v>59.023293881568179</v>
      </c>
      <c r="L42" s="195">
        <f t="shared" si="6"/>
        <v>83.617464000467862</v>
      </c>
      <c r="M42" s="195">
        <f t="shared" si="6"/>
        <v>110.40412779696908</v>
      </c>
      <c r="N42" s="195">
        <f t="shared" si="6"/>
        <v>136.66556289157802</v>
      </c>
      <c r="O42" s="195">
        <f t="shared" si="6"/>
        <v>162.41206788629256</v>
      </c>
      <c r="P42" s="195">
        <f t="shared" si="6"/>
        <v>187.65373944973794</v>
      </c>
      <c r="Q42" s="195">
        <f t="shared" si="6"/>
        <v>212.40047627664558</v>
      </c>
      <c r="R42" s="195">
        <f t="shared" si="6"/>
        <v>241.39522262908599</v>
      </c>
      <c r="S42" s="195">
        <f t="shared" si="6"/>
        <v>270.96986390857523</v>
      </c>
      <c r="T42" s="157"/>
    </row>
    <row r="43" spans="1:20" customFormat="1" ht="15" customHeight="1" x14ac:dyDescent="0.2">
      <c r="A43" s="62">
        <v>43</v>
      </c>
      <c r="B43" s="141"/>
      <c r="C43" s="119"/>
      <c r="D43" s="119"/>
      <c r="E43" s="121" t="s">
        <v>61</v>
      </c>
      <c r="F43" s="128"/>
      <c r="G43" s="128"/>
      <c r="H43" s="125"/>
      <c r="I43" s="195">
        <f t="shared" ref="I43:S43" si="7">I11-I23</f>
        <v>0</v>
      </c>
      <c r="J43" s="195">
        <f t="shared" si="7"/>
        <v>9.8039215686274588</v>
      </c>
      <c r="K43" s="195">
        <f t="shared" si="7"/>
        <v>20.356547756659495</v>
      </c>
      <c r="L43" s="195">
        <f t="shared" si="7"/>
        <v>28.838832726477733</v>
      </c>
      <c r="M43" s="195">
        <f t="shared" si="7"/>
        <v>38.077286986742877</v>
      </c>
      <c r="N43" s="195">
        <f t="shared" si="7"/>
        <v>47.134595085042065</v>
      </c>
      <c r="O43" s="195">
        <f t="shared" si="7"/>
        <v>56.014308906903977</v>
      </c>
      <c r="P43" s="195">
        <f t="shared" si="7"/>
        <v>64.719910693043062</v>
      </c>
      <c r="Q43" s="195">
        <f t="shared" si="7"/>
        <v>73.25481440494417</v>
      </c>
      <c r="R43" s="195">
        <f t="shared" si="7"/>
        <v>83.25481440494417</v>
      </c>
      <c r="S43" s="195">
        <f t="shared" si="7"/>
        <v>93.454814404944216</v>
      </c>
      <c r="T43" s="157"/>
    </row>
    <row r="44" spans="1:20" customFormat="1" ht="15" customHeight="1" x14ac:dyDescent="0.2">
      <c r="A44" s="62">
        <v>44</v>
      </c>
      <c r="B44" s="141"/>
      <c r="C44" s="119"/>
      <c r="D44" s="119"/>
      <c r="E44" s="121" t="s">
        <v>84</v>
      </c>
      <c r="F44" s="128"/>
      <c r="G44" s="128"/>
      <c r="H44" s="125"/>
      <c r="I44" s="195">
        <f t="shared" ref="I44:S44" si="8">I12-I24</f>
        <v>0</v>
      </c>
      <c r="J44" s="195">
        <f t="shared" si="8"/>
        <v>54.914000053325708</v>
      </c>
      <c r="K44" s="195">
        <f t="shared" si="8"/>
        <v>114.02166538866186</v>
      </c>
      <c r="L44" s="195">
        <f t="shared" si="8"/>
        <v>161.53287751172365</v>
      </c>
      <c r="M44" s="195">
        <f t="shared" si="8"/>
        <v>213.27956624129001</v>
      </c>
      <c r="N44" s="195">
        <f t="shared" si="8"/>
        <v>264.01161401537502</v>
      </c>
      <c r="O44" s="195">
        <f t="shared" si="8"/>
        <v>313.74891575467336</v>
      </c>
      <c r="P44" s="195">
        <f t="shared" si="8"/>
        <v>362.51097628339721</v>
      </c>
      <c r="Q44" s="195">
        <f t="shared" si="8"/>
        <v>410.31691797822486</v>
      </c>
      <c r="R44" s="195">
        <f t="shared" si="8"/>
        <v>466.32919803261711</v>
      </c>
      <c r="S44" s="195">
        <f t="shared" si="8"/>
        <v>523.46172368809721</v>
      </c>
      <c r="T44" s="157"/>
    </row>
    <row r="45" spans="1:20" customFormat="1" ht="15" customHeight="1" thickBot="1" x14ac:dyDescent="0.25">
      <c r="A45" s="62">
        <v>45</v>
      </c>
      <c r="B45" s="141"/>
      <c r="C45" s="119"/>
      <c r="D45" s="119"/>
      <c r="E45" s="121" t="s">
        <v>80</v>
      </c>
      <c r="F45" s="128"/>
      <c r="G45" s="128"/>
      <c r="H45" s="125"/>
      <c r="I45" s="195">
        <f t="shared" ref="I45:S45" si="9">I13-I25</f>
        <v>0</v>
      </c>
      <c r="J45" s="195">
        <f t="shared" si="9"/>
        <v>11.718601561928949</v>
      </c>
      <c r="K45" s="195">
        <f t="shared" si="9"/>
        <v>24.33212777834035</v>
      </c>
      <c r="L45" s="195">
        <f t="shared" si="9"/>
        <v>34.47098060373628</v>
      </c>
      <c r="M45" s="195">
        <f t="shared" si="9"/>
        <v>45.513680585199722</v>
      </c>
      <c r="N45" s="195">
        <f t="shared" si="9"/>
        <v>56.339857037614934</v>
      </c>
      <c r="O45" s="195">
        <f t="shared" si="9"/>
        <v>66.953755520374898</v>
      </c>
      <c r="P45" s="195">
        <f t="shared" si="9"/>
        <v>77.359538346610066</v>
      </c>
      <c r="Q45" s="195">
        <f t="shared" si="9"/>
        <v>87.561286215468272</v>
      </c>
      <c r="R45" s="195">
        <f t="shared" si="9"/>
        <v>99.514259808635757</v>
      </c>
      <c r="S45" s="195">
        <f t="shared" si="9"/>
        <v>111.7062928736666</v>
      </c>
      <c r="T45" s="157"/>
    </row>
    <row r="46" spans="1:20" s="78" customFormat="1" ht="15" customHeight="1" thickBot="1" x14ac:dyDescent="0.25">
      <c r="A46" s="62">
        <v>46</v>
      </c>
      <c r="B46" s="141"/>
      <c r="C46" s="119"/>
      <c r="D46" s="64" t="s">
        <v>510</v>
      </c>
      <c r="E46" s="64"/>
      <c r="F46" s="122"/>
      <c r="G46" s="122"/>
      <c r="H46" s="125"/>
      <c r="I46" s="199">
        <f>I14-I26</f>
        <v>0</v>
      </c>
      <c r="J46" s="199">
        <f t="shared" ref="J46:S46" si="10">J14-J26</f>
        <v>104.86274509803934</v>
      </c>
      <c r="K46" s="199">
        <f t="shared" si="10"/>
        <v>217.73363480523039</v>
      </c>
      <c r="L46" s="199">
        <f t="shared" si="10"/>
        <v>308.46015484240525</v>
      </c>
      <c r="M46" s="199">
        <f t="shared" si="10"/>
        <v>407.27466161020129</v>
      </c>
      <c r="N46" s="199">
        <f t="shared" si="10"/>
        <v>504.15162902960947</v>
      </c>
      <c r="O46" s="199">
        <f t="shared" si="10"/>
        <v>599.12904806824463</v>
      </c>
      <c r="P46" s="199">
        <f t="shared" si="10"/>
        <v>692.24416477278828</v>
      </c>
      <c r="Q46" s="199">
        <f t="shared" si="10"/>
        <v>783.53349487528249</v>
      </c>
      <c r="R46" s="199">
        <f t="shared" si="10"/>
        <v>890.49349487528343</v>
      </c>
      <c r="S46" s="199">
        <f t="shared" si="10"/>
        <v>999.59269487528309</v>
      </c>
      <c r="T46" s="157"/>
    </row>
    <row r="47" spans="1:20" customFormat="1" ht="15" customHeight="1" x14ac:dyDescent="0.2">
      <c r="A47" s="62">
        <v>47</v>
      </c>
      <c r="B47" s="141"/>
      <c r="C47" s="119"/>
      <c r="D47" s="119"/>
      <c r="E47" s="121" t="s">
        <v>250</v>
      </c>
      <c r="F47" s="128"/>
      <c r="G47" s="128"/>
      <c r="H47" s="125"/>
      <c r="I47" s="195">
        <f t="shared" ref="I47:S47" si="11">I15-I27</f>
        <v>0</v>
      </c>
      <c r="J47" s="195">
        <f t="shared" si="11"/>
        <v>69</v>
      </c>
      <c r="K47" s="195">
        <f t="shared" si="11"/>
        <v>155</v>
      </c>
      <c r="L47" s="195">
        <f t="shared" si="11"/>
        <v>234</v>
      </c>
      <c r="M47" s="195">
        <f t="shared" si="11"/>
        <v>316</v>
      </c>
      <c r="N47" s="195">
        <f t="shared" si="11"/>
        <v>399</v>
      </c>
      <c r="O47" s="195">
        <f t="shared" si="11"/>
        <v>483</v>
      </c>
      <c r="P47" s="195">
        <f t="shared" si="11"/>
        <v>571</v>
      </c>
      <c r="Q47" s="195">
        <f t="shared" si="11"/>
        <v>660</v>
      </c>
      <c r="R47" s="195">
        <f t="shared" si="11"/>
        <v>752</v>
      </c>
      <c r="S47" s="195">
        <f t="shared" si="11"/>
        <v>847</v>
      </c>
      <c r="T47" s="157"/>
    </row>
    <row r="48" spans="1:20" customFormat="1" ht="15" customHeight="1" thickBot="1" x14ac:dyDescent="0.25">
      <c r="A48" s="62">
        <v>48</v>
      </c>
      <c r="B48" s="141"/>
      <c r="C48" s="119"/>
      <c r="D48" s="119"/>
      <c r="E48" s="121" t="s">
        <v>60</v>
      </c>
      <c r="F48" s="128"/>
      <c r="G48" s="128"/>
      <c r="H48" s="125"/>
      <c r="I48" s="195">
        <f t="shared" ref="I48:S48" si="12">I16-I28</f>
        <v>0</v>
      </c>
      <c r="J48" s="195">
        <f t="shared" si="12"/>
        <v>127</v>
      </c>
      <c r="K48" s="195">
        <f t="shared" si="12"/>
        <v>471</v>
      </c>
      <c r="L48" s="195">
        <f t="shared" si="12"/>
        <v>404</v>
      </c>
      <c r="M48" s="195">
        <f t="shared" si="12"/>
        <v>540</v>
      </c>
      <c r="N48" s="195">
        <f t="shared" si="12"/>
        <v>676</v>
      </c>
      <c r="O48" s="195">
        <f t="shared" si="12"/>
        <v>813</v>
      </c>
      <c r="P48" s="195">
        <f t="shared" si="12"/>
        <v>954</v>
      </c>
      <c r="Q48" s="195">
        <f t="shared" si="12"/>
        <v>1098</v>
      </c>
      <c r="R48" s="195">
        <f t="shared" si="12"/>
        <v>1246</v>
      </c>
      <c r="S48" s="195">
        <f t="shared" si="12"/>
        <v>1397</v>
      </c>
      <c r="T48" s="157"/>
    </row>
    <row r="49" spans="1:20" s="78" customFormat="1" ht="15" customHeight="1" thickBot="1" x14ac:dyDescent="0.25">
      <c r="A49" s="62">
        <v>49</v>
      </c>
      <c r="B49" s="141"/>
      <c r="C49" s="119"/>
      <c r="D49" s="64" t="s">
        <v>503</v>
      </c>
      <c r="E49" s="64"/>
      <c r="F49" s="122"/>
      <c r="G49" s="122"/>
      <c r="H49" s="125"/>
      <c r="I49" s="199">
        <f>I17-I29</f>
        <v>0</v>
      </c>
      <c r="J49" s="199">
        <f t="shared" ref="J49:S49" si="13">J17-J29</f>
        <v>196</v>
      </c>
      <c r="K49" s="199">
        <f t="shared" si="13"/>
        <v>626</v>
      </c>
      <c r="L49" s="199">
        <f t="shared" si="13"/>
        <v>638</v>
      </c>
      <c r="M49" s="199">
        <f t="shared" si="13"/>
        <v>856</v>
      </c>
      <c r="N49" s="199">
        <f t="shared" si="13"/>
        <v>1075</v>
      </c>
      <c r="O49" s="199">
        <f t="shared" si="13"/>
        <v>1296</v>
      </c>
      <c r="P49" s="199">
        <f t="shared" si="13"/>
        <v>1525</v>
      </c>
      <c r="Q49" s="199">
        <f t="shared" si="13"/>
        <v>1758</v>
      </c>
      <c r="R49" s="199">
        <f t="shared" si="13"/>
        <v>1998</v>
      </c>
      <c r="S49" s="199">
        <f t="shared" si="13"/>
        <v>2244</v>
      </c>
      <c r="T49" s="157"/>
    </row>
    <row r="50" spans="1:20" customFormat="1" ht="15" customHeight="1" thickBot="1" x14ac:dyDescent="0.25">
      <c r="A50" s="62">
        <v>50</v>
      </c>
      <c r="B50" s="141"/>
      <c r="C50" s="119"/>
      <c r="D50" s="139" t="s">
        <v>83</v>
      </c>
      <c r="E50" s="120"/>
      <c r="F50" s="128"/>
      <c r="G50" s="128"/>
      <c r="H50" s="125"/>
      <c r="I50" s="199">
        <f>I46+I49</f>
        <v>0</v>
      </c>
      <c r="J50" s="199">
        <f t="shared" ref="J50:S50" si="14">J46+J49</f>
        <v>300.86274509803934</v>
      </c>
      <c r="K50" s="199">
        <f t="shared" si="14"/>
        <v>843.73363480523039</v>
      </c>
      <c r="L50" s="199">
        <f t="shared" si="14"/>
        <v>946.46015484240525</v>
      </c>
      <c r="M50" s="199">
        <f t="shared" si="14"/>
        <v>1263.2746616102013</v>
      </c>
      <c r="N50" s="199">
        <f t="shared" si="14"/>
        <v>1579.1516290296095</v>
      </c>
      <c r="O50" s="199">
        <f t="shared" si="14"/>
        <v>1895.1290480682446</v>
      </c>
      <c r="P50" s="199">
        <f t="shared" si="14"/>
        <v>2217.2441647727883</v>
      </c>
      <c r="Q50" s="199">
        <f t="shared" si="14"/>
        <v>2541.5334948752825</v>
      </c>
      <c r="R50" s="199">
        <f t="shared" si="14"/>
        <v>2888.4934948752834</v>
      </c>
      <c r="S50" s="199">
        <f t="shared" si="14"/>
        <v>3243.5926948752831</v>
      </c>
      <c r="T50" s="157"/>
    </row>
    <row r="51" spans="1:20" customFormat="1" x14ac:dyDescent="0.2">
      <c r="A51" s="23"/>
      <c r="B51" s="144"/>
      <c r="C51" s="129"/>
      <c r="D51" s="129"/>
      <c r="E51" s="129"/>
      <c r="F51" s="129"/>
      <c r="G51" s="129"/>
      <c r="H51" s="129"/>
      <c r="I51" s="129"/>
      <c r="J51" s="129"/>
      <c r="K51" s="129"/>
      <c r="L51" s="129"/>
      <c r="M51" s="129"/>
      <c r="N51" s="129"/>
      <c r="O51" s="129"/>
      <c r="P51" s="129"/>
      <c r="Q51" s="129"/>
      <c r="R51" s="129"/>
      <c r="S51" s="129"/>
      <c r="T51" s="160"/>
    </row>
  </sheetData>
  <sheetProtection sheet="1" objects="1" formatRows="0" insertRows="0"/>
  <customSheetViews>
    <customSheetView guid="{21F2E024-704F-4E93-AC63-213755ECFFE0}" scale="40" showPageBreaks="1" showGridLines="0" fitToPage="1" printArea="1" view="pageBreakPreview">
      <pageMargins left="0.70866141732283472" right="0.70866141732283472" top="0.74803149606299213" bottom="0.74803149606299213" header="0.31496062992125984" footer="0.31496062992125984"/>
      <pageSetup paperSize="9" scale="55" fitToHeight="10" orientation="landscape"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5">
    <mergeCell ref="C32:D33"/>
    <mergeCell ref="Q2:S2"/>
    <mergeCell ref="Q3:S3"/>
    <mergeCell ref="A5:S5"/>
    <mergeCell ref="E32:E33"/>
  </mergeCells>
  <dataValidations count="1">
    <dataValidation type="custom" allowBlank="1" showInputMessage="1" showErrorMessage="1" error="Decimal values larger than or equal to 0 and the text &quot;N/A&quot; are accepted" prompt="Please enter a number larger than or equal to 0. _x000a_Enter &quot;N/A&quot; if this does not apply" sqref="I33:S36">
      <formula1>OR(AND(ISNUMBER(I33),I33&gt;=0),AND(ISTEXT(I33),I33="N/A"))</formula1>
    </dataValidation>
  </dataValidations>
  <pageMargins left="0.70866141732283472" right="0.70866141732283472" top="0.74803149606299213" bottom="0.74803149606299213" header="0.31496062992125989" footer="0.31496062992125989"/>
  <pageSetup paperSize="9" scale="46" orientation="landscape" cellComments="asDisplayed" r:id="rId2"/>
  <headerFooter>
    <oddHeader>&amp;CCommerce Commission Information Disclosure Template</oddHeader>
    <oddFooter>&amp;L&amp;F&amp;C&amp;P&amp;R&amp;A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92D050"/>
  </sheetPr>
  <dimension ref="A1:N65"/>
  <sheetViews>
    <sheetView showGridLines="0" zoomScaleNormal="100" zoomScaleSheetLayoutView="100" workbookViewId="0">
      <selection activeCell="L63" sqref="L63"/>
    </sheetView>
  </sheetViews>
  <sheetFormatPr defaultRowHeight="12.75" x14ac:dyDescent="0.2"/>
  <cols>
    <col min="1" max="1" width="4.5703125" style="20" customWidth="1"/>
    <col min="2" max="2" width="3.140625" style="53" customWidth="1"/>
    <col min="3" max="3" width="8.140625" style="10" customWidth="1"/>
    <col min="4" max="4" width="27.5703125" style="11" customWidth="1"/>
    <col min="5" max="5" width="59.42578125" style="15" customWidth="1"/>
    <col min="6" max="6" width="7" style="15" customWidth="1"/>
    <col min="7" max="7" width="15.28515625" style="10" customWidth="1"/>
    <col min="8" max="8" width="15.28515625" style="16" customWidth="1"/>
    <col min="9" max="11" width="15.28515625" style="10" customWidth="1"/>
    <col min="12" max="12" width="15.28515625" style="70" customWidth="1"/>
    <col min="13" max="13" width="15.28515625" style="17" customWidth="1"/>
    <col min="14" max="14" width="2.5703125" style="10" customWidth="1"/>
    <col min="15" max="16384" width="9.140625" style="10"/>
  </cols>
  <sheetData>
    <row r="1" spans="1:14" ht="15" customHeight="1" x14ac:dyDescent="0.2">
      <c r="A1" s="184"/>
      <c r="B1" s="32"/>
      <c r="C1" s="32"/>
      <c r="D1" s="32"/>
      <c r="E1" s="32"/>
      <c r="F1" s="32"/>
      <c r="G1" s="32"/>
      <c r="H1" s="32"/>
      <c r="I1" s="32"/>
      <c r="J1" s="41"/>
      <c r="K1" s="32"/>
      <c r="L1" s="32"/>
      <c r="M1" s="32"/>
      <c r="N1" s="33"/>
    </row>
    <row r="2" spans="1:14" ht="18" customHeight="1" x14ac:dyDescent="0.3">
      <c r="A2" s="185"/>
      <c r="B2" s="93"/>
      <c r="C2" s="93"/>
      <c r="D2" s="93"/>
      <c r="E2" s="93"/>
      <c r="F2" s="93"/>
      <c r="G2" s="93"/>
      <c r="H2" s="93"/>
      <c r="I2" s="93"/>
      <c r="J2" s="45" t="s">
        <v>7</v>
      </c>
      <c r="K2" s="310" t="str">
        <f>IF(NOT(ISBLANK(CoverSheet!$C$8)),CoverSheet!$C$8,"")</f>
        <v>Alpine Energy Limited</v>
      </c>
      <c r="L2" s="310"/>
      <c r="M2" s="310"/>
      <c r="N2" s="26"/>
    </row>
    <row r="3" spans="1:14" ht="18" customHeight="1" x14ac:dyDescent="0.25">
      <c r="A3" s="185"/>
      <c r="B3" s="93"/>
      <c r="C3" s="93"/>
      <c r="D3" s="93"/>
      <c r="E3" s="93"/>
      <c r="F3" s="93"/>
      <c r="G3" s="93"/>
      <c r="H3" s="93"/>
      <c r="I3" s="93"/>
      <c r="J3" s="45" t="s">
        <v>238</v>
      </c>
      <c r="K3" s="311" t="str">
        <f>IF(ISNUMBER(CoverSheet!$C$12),TEXT(CoverSheet!$C$12,"_([$-1409]d mmmm yyyy;_(@")&amp;" –"&amp;TEXT(DATE(YEAR(CoverSheet!$C$12)+10,MONTH(CoverSheet!$C$12),DAY(CoverSheet!$C$12)-1),"_([$-1409]d mmmm yyyy;_(@"),"")</f>
        <v xml:space="preserve"> 1 April 2015 – 31 March 2025</v>
      </c>
      <c r="L3" s="311"/>
      <c r="M3" s="311"/>
      <c r="N3" s="26"/>
    </row>
    <row r="4" spans="1:14" ht="21" x14ac:dyDescent="0.35">
      <c r="A4" s="172" t="s">
        <v>448</v>
      </c>
      <c r="B4" s="89"/>
      <c r="C4" s="93"/>
      <c r="D4" s="93"/>
      <c r="E4" s="93"/>
      <c r="F4" s="93"/>
      <c r="G4" s="93"/>
      <c r="H4" s="93"/>
      <c r="I4" s="93"/>
      <c r="J4" s="93"/>
      <c r="K4" s="93"/>
      <c r="L4" s="93"/>
      <c r="M4" s="93"/>
      <c r="N4" s="26"/>
    </row>
    <row r="5" spans="1:14" s="136" customFormat="1" ht="49.5" customHeight="1" x14ac:dyDescent="0.2">
      <c r="A5" s="307" t="s">
        <v>531</v>
      </c>
      <c r="B5" s="308"/>
      <c r="C5" s="308"/>
      <c r="D5" s="308"/>
      <c r="E5" s="308"/>
      <c r="F5" s="308"/>
      <c r="G5" s="308"/>
      <c r="H5" s="308"/>
      <c r="I5" s="308"/>
      <c r="J5" s="308"/>
      <c r="K5" s="308"/>
      <c r="L5" s="308"/>
      <c r="M5" s="308"/>
      <c r="N5" s="130"/>
    </row>
    <row r="6" spans="1:14" ht="15" customHeight="1" x14ac:dyDescent="0.2">
      <c r="A6" s="186" t="s">
        <v>535</v>
      </c>
      <c r="B6" s="58"/>
      <c r="C6" s="58"/>
      <c r="D6" s="93"/>
      <c r="E6" s="93"/>
      <c r="F6" s="93"/>
      <c r="G6" s="93"/>
      <c r="H6" s="93"/>
      <c r="I6" s="93"/>
      <c r="J6" s="93"/>
      <c r="K6" s="93"/>
      <c r="L6" s="93"/>
      <c r="M6" s="93"/>
      <c r="N6" s="26"/>
    </row>
    <row r="7" spans="1:14" ht="15.75" x14ac:dyDescent="0.25">
      <c r="A7" s="187">
        <v>7</v>
      </c>
      <c r="B7" s="116"/>
      <c r="C7" s="125"/>
      <c r="D7" s="125"/>
      <c r="E7" s="125"/>
      <c r="F7" s="125"/>
      <c r="G7" s="313" t="s">
        <v>504</v>
      </c>
      <c r="H7" s="313"/>
      <c r="I7" s="313"/>
      <c r="J7" s="313"/>
      <c r="K7" s="313"/>
      <c r="L7" s="313"/>
      <c r="M7" s="313"/>
      <c r="N7" s="21"/>
    </row>
    <row r="8" spans="1:14" s="70" customFormat="1" ht="15.75" x14ac:dyDescent="0.25">
      <c r="A8" s="187">
        <v>8</v>
      </c>
      <c r="B8" s="116"/>
      <c r="C8" s="125"/>
      <c r="D8" s="125"/>
      <c r="E8" s="125"/>
      <c r="F8" s="125"/>
      <c r="G8" s="134"/>
      <c r="H8" s="134"/>
      <c r="I8" s="134"/>
      <c r="J8" s="134"/>
      <c r="K8" s="134"/>
      <c r="L8" s="125"/>
      <c r="M8" s="314" t="s">
        <v>505</v>
      </c>
      <c r="N8" s="21"/>
    </row>
    <row r="9" spans="1:14" s="13" customFormat="1" ht="49.5" customHeight="1" x14ac:dyDescent="0.2">
      <c r="A9" s="187">
        <v>9</v>
      </c>
      <c r="B9" s="117"/>
      <c r="C9" s="162" t="s">
        <v>14</v>
      </c>
      <c r="D9" s="162" t="s">
        <v>2</v>
      </c>
      <c r="E9" s="162" t="s">
        <v>15</v>
      </c>
      <c r="F9" s="156" t="s">
        <v>72</v>
      </c>
      <c r="G9" s="156" t="s">
        <v>64</v>
      </c>
      <c r="H9" s="156" t="s">
        <v>65</v>
      </c>
      <c r="I9" s="156" t="s">
        <v>66</v>
      </c>
      <c r="J9" s="156" t="s">
        <v>302</v>
      </c>
      <c r="K9" s="156" t="s">
        <v>67</v>
      </c>
      <c r="L9" s="156" t="s">
        <v>69</v>
      </c>
      <c r="M9" s="315"/>
      <c r="N9" s="30"/>
    </row>
    <row r="10" spans="1:14" ht="15" customHeight="1" x14ac:dyDescent="0.25">
      <c r="A10" s="187">
        <v>10</v>
      </c>
      <c r="B10" s="116"/>
      <c r="C10" s="121" t="s">
        <v>16</v>
      </c>
      <c r="D10" s="121" t="s">
        <v>256</v>
      </c>
      <c r="E10" s="121" t="s">
        <v>17</v>
      </c>
      <c r="F10" s="123" t="s">
        <v>18</v>
      </c>
      <c r="G10" s="205">
        <v>5.3757882766463354E-3</v>
      </c>
      <c r="H10" s="205">
        <v>0.11144422619662979</v>
      </c>
      <c r="I10" s="205">
        <v>0.78838002687894138</v>
      </c>
      <c r="J10" s="205">
        <v>9.4799958647782484E-2</v>
      </c>
      <c r="K10" s="205">
        <v>0</v>
      </c>
      <c r="L10" s="181">
        <v>3</v>
      </c>
      <c r="M10" s="205">
        <v>5.3757882766463354E-3</v>
      </c>
      <c r="N10" s="21"/>
    </row>
    <row r="11" spans="1:14" ht="15" customHeight="1" x14ac:dyDescent="0.25">
      <c r="A11" s="187">
        <v>11</v>
      </c>
      <c r="B11" s="116"/>
      <c r="C11" s="121" t="s">
        <v>16</v>
      </c>
      <c r="D11" s="121" t="s">
        <v>256</v>
      </c>
      <c r="E11" s="121" t="s">
        <v>19</v>
      </c>
      <c r="F11" s="123" t="s">
        <v>18</v>
      </c>
      <c r="G11" s="205">
        <v>4.6886721680420105E-3</v>
      </c>
      <c r="H11" s="205">
        <v>4.4073518379594896E-2</v>
      </c>
      <c r="I11" s="205">
        <v>0.89197299324831203</v>
      </c>
      <c r="J11" s="205">
        <v>5.926481620405101E-2</v>
      </c>
      <c r="K11" s="205">
        <v>0</v>
      </c>
      <c r="L11" s="181">
        <v>3</v>
      </c>
      <c r="M11" s="205">
        <v>4.6886721680420105E-3</v>
      </c>
      <c r="N11" s="21"/>
    </row>
    <row r="12" spans="1:14" ht="15" customHeight="1" x14ac:dyDescent="0.25">
      <c r="A12" s="187">
        <v>12</v>
      </c>
      <c r="B12" s="116"/>
      <c r="C12" s="121" t="s">
        <v>16</v>
      </c>
      <c r="D12" s="121" t="s">
        <v>256</v>
      </c>
      <c r="E12" s="121" t="s">
        <v>20</v>
      </c>
      <c r="F12" s="123" t="s">
        <v>18</v>
      </c>
      <c r="G12" s="205"/>
      <c r="H12" s="205"/>
      <c r="I12" s="205"/>
      <c r="J12" s="205"/>
      <c r="K12" s="205"/>
      <c r="L12" s="181" t="s">
        <v>451</v>
      </c>
      <c r="M12" s="205">
        <v>0</v>
      </c>
      <c r="N12" s="21"/>
    </row>
    <row r="13" spans="1:14" ht="15" customHeight="1" x14ac:dyDescent="0.25">
      <c r="A13" s="187">
        <v>13</v>
      </c>
      <c r="B13" s="116"/>
      <c r="C13" s="121" t="s">
        <v>22</v>
      </c>
      <c r="D13" s="121" t="s">
        <v>257</v>
      </c>
      <c r="E13" s="121" t="s">
        <v>23</v>
      </c>
      <c r="F13" s="123" t="s">
        <v>24</v>
      </c>
      <c r="G13" s="205"/>
      <c r="H13" s="205"/>
      <c r="I13" s="205"/>
      <c r="J13" s="205"/>
      <c r="K13" s="205">
        <v>1</v>
      </c>
      <c r="L13" s="181">
        <v>1</v>
      </c>
      <c r="M13" s="205">
        <v>0</v>
      </c>
      <c r="N13" s="21"/>
    </row>
    <row r="14" spans="1:14" ht="15" customHeight="1" x14ac:dyDescent="0.25">
      <c r="A14" s="187">
        <v>14</v>
      </c>
      <c r="B14" s="116"/>
      <c r="C14" s="121" t="s">
        <v>22</v>
      </c>
      <c r="D14" s="121" t="s">
        <v>257</v>
      </c>
      <c r="E14" s="121" t="s">
        <v>25</v>
      </c>
      <c r="F14" s="123" t="s">
        <v>24</v>
      </c>
      <c r="G14" s="205"/>
      <c r="H14" s="205"/>
      <c r="I14" s="205"/>
      <c r="J14" s="205"/>
      <c r="K14" s="205"/>
      <c r="L14" s="181" t="s">
        <v>451</v>
      </c>
      <c r="M14" s="205">
        <v>0</v>
      </c>
      <c r="N14" s="21"/>
    </row>
    <row r="15" spans="1:14" ht="15" customHeight="1" x14ac:dyDescent="0.25">
      <c r="A15" s="187">
        <v>15</v>
      </c>
      <c r="B15" s="116"/>
      <c r="C15" s="121" t="s">
        <v>22</v>
      </c>
      <c r="D15" s="121" t="s">
        <v>258</v>
      </c>
      <c r="E15" s="121" t="s">
        <v>26</v>
      </c>
      <c r="F15" s="123" t="s">
        <v>24</v>
      </c>
      <c r="G15" s="205">
        <v>0</v>
      </c>
      <c r="H15" s="205">
        <v>0</v>
      </c>
      <c r="I15" s="205">
        <v>6.6287459062815496E-2</v>
      </c>
      <c r="J15" s="205">
        <v>0.93371254093718448</v>
      </c>
      <c r="K15" s="205">
        <v>0</v>
      </c>
      <c r="L15" s="181">
        <v>3</v>
      </c>
      <c r="M15" s="205">
        <v>0</v>
      </c>
      <c r="N15" s="21"/>
    </row>
    <row r="16" spans="1:14" ht="15" customHeight="1" x14ac:dyDescent="0.25">
      <c r="A16" s="187">
        <v>16</v>
      </c>
      <c r="B16" s="116"/>
      <c r="C16" s="121" t="s">
        <v>22</v>
      </c>
      <c r="D16" s="121" t="s">
        <v>258</v>
      </c>
      <c r="E16" s="121" t="s">
        <v>27</v>
      </c>
      <c r="F16" s="123" t="s">
        <v>24</v>
      </c>
      <c r="G16" s="205"/>
      <c r="H16" s="205"/>
      <c r="I16" s="205"/>
      <c r="J16" s="205"/>
      <c r="K16" s="205"/>
      <c r="L16" s="181" t="s">
        <v>451</v>
      </c>
      <c r="M16" s="205">
        <v>0</v>
      </c>
      <c r="N16" s="21"/>
    </row>
    <row r="17" spans="1:14" ht="15" customHeight="1" x14ac:dyDescent="0.25">
      <c r="A17" s="187">
        <v>17</v>
      </c>
      <c r="B17" s="116"/>
      <c r="C17" s="121" t="s">
        <v>22</v>
      </c>
      <c r="D17" s="121" t="s">
        <v>258</v>
      </c>
      <c r="E17" s="121" t="s">
        <v>28</v>
      </c>
      <c r="F17" s="123" t="s">
        <v>24</v>
      </c>
      <c r="G17" s="205"/>
      <c r="H17" s="205"/>
      <c r="I17" s="205"/>
      <c r="J17" s="205"/>
      <c r="K17" s="205"/>
      <c r="L17" s="181" t="s">
        <v>451</v>
      </c>
      <c r="M17" s="205">
        <v>0</v>
      </c>
      <c r="N17" s="21"/>
    </row>
    <row r="18" spans="1:14" ht="15" customHeight="1" x14ac:dyDescent="0.25">
      <c r="A18" s="187">
        <v>18</v>
      </c>
      <c r="B18" s="116"/>
      <c r="C18" s="121" t="s">
        <v>22</v>
      </c>
      <c r="D18" s="121" t="s">
        <v>258</v>
      </c>
      <c r="E18" s="121" t="s">
        <v>29</v>
      </c>
      <c r="F18" s="123" t="s">
        <v>24</v>
      </c>
      <c r="G18" s="205"/>
      <c r="H18" s="205"/>
      <c r="I18" s="205"/>
      <c r="J18" s="205"/>
      <c r="K18" s="205"/>
      <c r="L18" s="181" t="s">
        <v>451</v>
      </c>
      <c r="M18" s="205">
        <v>0</v>
      </c>
      <c r="N18" s="21"/>
    </row>
    <row r="19" spans="1:14" ht="15" customHeight="1" x14ac:dyDescent="0.25">
      <c r="A19" s="187">
        <v>19</v>
      </c>
      <c r="B19" s="116"/>
      <c r="C19" s="121" t="s">
        <v>22</v>
      </c>
      <c r="D19" s="121" t="s">
        <v>258</v>
      </c>
      <c r="E19" s="121" t="s">
        <v>30</v>
      </c>
      <c r="F19" s="123" t="s">
        <v>24</v>
      </c>
      <c r="G19" s="205"/>
      <c r="H19" s="205"/>
      <c r="I19" s="205"/>
      <c r="J19" s="205"/>
      <c r="K19" s="205"/>
      <c r="L19" s="181" t="s">
        <v>451</v>
      </c>
      <c r="M19" s="205">
        <v>0</v>
      </c>
      <c r="N19" s="21"/>
    </row>
    <row r="20" spans="1:14" ht="15" customHeight="1" x14ac:dyDescent="0.25">
      <c r="A20" s="187">
        <v>20</v>
      </c>
      <c r="B20" s="116"/>
      <c r="C20" s="121" t="s">
        <v>22</v>
      </c>
      <c r="D20" s="121" t="s">
        <v>258</v>
      </c>
      <c r="E20" s="121" t="s">
        <v>31</v>
      </c>
      <c r="F20" s="123" t="s">
        <v>24</v>
      </c>
      <c r="G20" s="205"/>
      <c r="H20" s="205"/>
      <c r="I20" s="205"/>
      <c r="J20" s="205"/>
      <c r="K20" s="205"/>
      <c r="L20" s="181" t="s">
        <v>451</v>
      </c>
      <c r="M20" s="205">
        <v>0</v>
      </c>
      <c r="N20" s="21"/>
    </row>
    <row r="21" spans="1:14" ht="15" customHeight="1" x14ac:dyDescent="0.25">
      <c r="A21" s="187">
        <v>21</v>
      </c>
      <c r="B21" s="116"/>
      <c r="C21" s="121" t="s">
        <v>22</v>
      </c>
      <c r="D21" s="121" t="s">
        <v>258</v>
      </c>
      <c r="E21" s="121" t="s">
        <v>32</v>
      </c>
      <c r="F21" s="123" t="s">
        <v>24</v>
      </c>
      <c r="G21" s="205"/>
      <c r="H21" s="205"/>
      <c r="I21" s="205"/>
      <c r="J21" s="205"/>
      <c r="K21" s="205"/>
      <c r="L21" s="181" t="s">
        <v>451</v>
      </c>
      <c r="M21" s="205">
        <v>0</v>
      </c>
      <c r="N21" s="21"/>
    </row>
    <row r="22" spans="1:14" ht="15" customHeight="1" x14ac:dyDescent="0.25">
      <c r="A22" s="187">
        <v>22</v>
      </c>
      <c r="B22" s="116"/>
      <c r="C22" s="121" t="s">
        <v>22</v>
      </c>
      <c r="D22" s="121" t="s">
        <v>258</v>
      </c>
      <c r="E22" s="121" t="s">
        <v>33</v>
      </c>
      <c r="F22" s="123" t="s">
        <v>24</v>
      </c>
      <c r="G22" s="205"/>
      <c r="H22" s="205"/>
      <c r="I22" s="205"/>
      <c r="J22" s="205"/>
      <c r="K22" s="205"/>
      <c r="L22" s="181" t="s">
        <v>451</v>
      </c>
      <c r="M22" s="205">
        <v>0</v>
      </c>
      <c r="N22" s="21"/>
    </row>
    <row r="23" spans="1:14" ht="15" customHeight="1" x14ac:dyDescent="0.25">
      <c r="A23" s="187">
        <v>23</v>
      </c>
      <c r="B23" s="116"/>
      <c r="C23" s="121" t="s">
        <v>22</v>
      </c>
      <c r="D23" s="121" t="s">
        <v>258</v>
      </c>
      <c r="E23" s="121" t="s">
        <v>34</v>
      </c>
      <c r="F23" s="123" t="s">
        <v>24</v>
      </c>
      <c r="G23" s="205"/>
      <c r="H23" s="205"/>
      <c r="I23" s="205"/>
      <c r="J23" s="205"/>
      <c r="K23" s="205"/>
      <c r="L23" s="181" t="s">
        <v>451</v>
      </c>
      <c r="M23" s="205">
        <v>0</v>
      </c>
      <c r="N23" s="21"/>
    </row>
    <row r="24" spans="1:14" ht="15" customHeight="1" x14ac:dyDescent="0.25">
      <c r="A24" s="187">
        <v>24</v>
      </c>
      <c r="B24" s="116"/>
      <c r="C24" s="121" t="s">
        <v>22</v>
      </c>
      <c r="D24" s="121" t="s">
        <v>259</v>
      </c>
      <c r="E24" s="121" t="s">
        <v>35</v>
      </c>
      <c r="F24" s="123" t="s">
        <v>18</v>
      </c>
      <c r="G24" s="205">
        <v>0</v>
      </c>
      <c r="H24" s="205">
        <v>0</v>
      </c>
      <c r="I24" s="205">
        <v>0.44444444444444442</v>
      </c>
      <c r="J24" s="205">
        <v>0.55555555555555558</v>
      </c>
      <c r="K24" s="205">
        <v>0</v>
      </c>
      <c r="L24" s="181">
        <v>3</v>
      </c>
      <c r="M24" s="205">
        <v>0</v>
      </c>
      <c r="N24" s="21"/>
    </row>
    <row r="25" spans="1:14" ht="15" customHeight="1" x14ac:dyDescent="0.25">
      <c r="A25" s="187">
        <v>25</v>
      </c>
      <c r="B25" s="116"/>
      <c r="C25" s="121" t="s">
        <v>22</v>
      </c>
      <c r="D25" s="121" t="s">
        <v>259</v>
      </c>
      <c r="E25" s="121" t="s">
        <v>36</v>
      </c>
      <c r="F25" s="123" t="s">
        <v>18</v>
      </c>
      <c r="G25" s="205"/>
      <c r="H25" s="205"/>
      <c r="I25" s="205"/>
      <c r="J25" s="205"/>
      <c r="K25" s="205"/>
      <c r="L25" s="181" t="s">
        <v>451</v>
      </c>
      <c r="M25" s="205">
        <v>0</v>
      </c>
      <c r="N25" s="21"/>
    </row>
    <row r="26" spans="1:14" ht="15" customHeight="1" x14ac:dyDescent="0.25">
      <c r="A26" s="187">
        <v>26</v>
      </c>
      <c r="B26" s="116"/>
      <c r="C26" s="121" t="s">
        <v>22</v>
      </c>
      <c r="D26" s="121" t="s">
        <v>260</v>
      </c>
      <c r="E26" s="121" t="s">
        <v>261</v>
      </c>
      <c r="F26" s="123" t="s">
        <v>18</v>
      </c>
      <c r="G26" s="205"/>
      <c r="H26" s="205"/>
      <c r="I26" s="205"/>
      <c r="J26" s="205">
        <v>1</v>
      </c>
      <c r="K26" s="205">
        <v>0</v>
      </c>
      <c r="L26" s="181">
        <v>4</v>
      </c>
      <c r="M26" s="205">
        <v>0</v>
      </c>
      <c r="N26" s="21"/>
    </row>
    <row r="27" spans="1:14" ht="15" customHeight="1" x14ac:dyDescent="0.25">
      <c r="A27" s="187">
        <v>27</v>
      </c>
      <c r="B27" s="116"/>
      <c r="C27" s="121" t="s">
        <v>22</v>
      </c>
      <c r="D27" s="121" t="s">
        <v>260</v>
      </c>
      <c r="E27" s="121" t="s">
        <v>262</v>
      </c>
      <c r="F27" s="123" t="s">
        <v>18</v>
      </c>
      <c r="G27" s="205">
        <v>0.17</v>
      </c>
      <c r="H27" s="205">
        <v>0.33</v>
      </c>
      <c r="I27" s="205">
        <v>0.28000000000000003</v>
      </c>
      <c r="J27" s="205">
        <v>0.22</v>
      </c>
      <c r="K27" s="205">
        <v>0</v>
      </c>
      <c r="L27" s="181">
        <v>3</v>
      </c>
      <c r="M27" s="205">
        <v>0.17</v>
      </c>
      <c r="N27" s="21"/>
    </row>
    <row r="28" spans="1:14" ht="15" customHeight="1" x14ac:dyDescent="0.25">
      <c r="A28" s="187">
        <v>28</v>
      </c>
      <c r="B28" s="116"/>
      <c r="C28" s="121" t="s">
        <v>22</v>
      </c>
      <c r="D28" s="121" t="s">
        <v>260</v>
      </c>
      <c r="E28" s="121" t="s">
        <v>263</v>
      </c>
      <c r="F28" s="123" t="s">
        <v>18</v>
      </c>
      <c r="G28" s="205"/>
      <c r="H28" s="205"/>
      <c r="I28" s="205"/>
      <c r="J28" s="205"/>
      <c r="K28" s="205">
        <v>1</v>
      </c>
      <c r="L28" s="181">
        <v>1</v>
      </c>
      <c r="M28" s="205">
        <v>0</v>
      </c>
      <c r="N28" s="21"/>
    </row>
    <row r="29" spans="1:14" ht="15" customHeight="1" x14ac:dyDescent="0.25">
      <c r="A29" s="187">
        <v>29</v>
      </c>
      <c r="B29" s="116"/>
      <c r="C29" s="121" t="s">
        <v>22</v>
      </c>
      <c r="D29" s="121" t="s">
        <v>260</v>
      </c>
      <c r="E29" s="121" t="s">
        <v>264</v>
      </c>
      <c r="F29" s="123" t="s">
        <v>18</v>
      </c>
      <c r="G29" s="205"/>
      <c r="H29" s="205"/>
      <c r="I29" s="205"/>
      <c r="J29" s="205"/>
      <c r="K29" s="205">
        <v>1</v>
      </c>
      <c r="L29" s="181">
        <v>1</v>
      </c>
      <c r="M29" s="205">
        <v>0</v>
      </c>
      <c r="N29" s="21"/>
    </row>
    <row r="30" spans="1:14" ht="15" customHeight="1" x14ac:dyDescent="0.25">
      <c r="A30" s="187">
        <v>30</v>
      </c>
      <c r="B30" s="116"/>
      <c r="C30" s="121" t="s">
        <v>22</v>
      </c>
      <c r="D30" s="121" t="s">
        <v>260</v>
      </c>
      <c r="E30" s="121" t="s">
        <v>37</v>
      </c>
      <c r="F30" s="123" t="s">
        <v>18</v>
      </c>
      <c r="G30" s="205"/>
      <c r="H30" s="205"/>
      <c r="I30" s="205"/>
      <c r="J30" s="205"/>
      <c r="K30" s="205"/>
      <c r="L30" s="181" t="s">
        <v>451</v>
      </c>
      <c r="M30" s="205">
        <v>0</v>
      </c>
      <c r="N30" s="21"/>
    </row>
    <row r="31" spans="1:14" ht="15" customHeight="1" x14ac:dyDescent="0.25">
      <c r="A31" s="187">
        <v>31</v>
      </c>
      <c r="B31" s="116"/>
      <c r="C31" s="121" t="s">
        <v>22</v>
      </c>
      <c r="D31" s="121" t="s">
        <v>260</v>
      </c>
      <c r="E31" s="121" t="s">
        <v>265</v>
      </c>
      <c r="F31" s="123" t="s">
        <v>18</v>
      </c>
      <c r="G31" s="205"/>
      <c r="H31" s="205"/>
      <c r="I31" s="205"/>
      <c r="J31" s="205"/>
      <c r="K31" s="205"/>
      <c r="L31" s="181" t="s">
        <v>451</v>
      </c>
      <c r="M31" s="205">
        <v>0</v>
      </c>
      <c r="N31" s="21"/>
    </row>
    <row r="32" spans="1:14" ht="15" customHeight="1" x14ac:dyDescent="0.25">
      <c r="A32" s="187">
        <v>32</v>
      </c>
      <c r="B32" s="116"/>
      <c r="C32" s="121" t="s">
        <v>22</v>
      </c>
      <c r="D32" s="121" t="s">
        <v>260</v>
      </c>
      <c r="E32" s="121" t="s">
        <v>266</v>
      </c>
      <c r="F32" s="123" t="s">
        <v>18</v>
      </c>
      <c r="G32" s="205"/>
      <c r="H32" s="205"/>
      <c r="I32" s="205"/>
      <c r="J32" s="205">
        <v>1</v>
      </c>
      <c r="K32" s="205"/>
      <c r="L32" s="181">
        <v>4</v>
      </c>
      <c r="M32" s="205">
        <v>0</v>
      </c>
      <c r="N32" s="21"/>
    </row>
    <row r="33" spans="1:14" ht="15" customHeight="1" x14ac:dyDescent="0.25">
      <c r="A33" s="187">
        <v>33</v>
      </c>
      <c r="B33" s="116"/>
      <c r="C33" s="121" t="s">
        <v>22</v>
      </c>
      <c r="D33" s="121" t="s">
        <v>260</v>
      </c>
      <c r="E33" s="121" t="s">
        <v>267</v>
      </c>
      <c r="F33" s="123" t="s">
        <v>18</v>
      </c>
      <c r="G33" s="205">
        <v>0</v>
      </c>
      <c r="H33" s="205">
        <v>0</v>
      </c>
      <c r="I33" s="205">
        <v>0.28169014084507044</v>
      </c>
      <c r="J33" s="205">
        <v>0.71830985915492962</v>
      </c>
      <c r="K33" s="205">
        <v>0</v>
      </c>
      <c r="L33" s="181">
        <v>3</v>
      </c>
      <c r="M33" s="205">
        <v>0</v>
      </c>
      <c r="N33" s="21"/>
    </row>
    <row r="34" spans="1:14" ht="15" customHeight="1" x14ac:dyDescent="0.25">
      <c r="A34" s="187">
        <v>34</v>
      </c>
      <c r="B34" s="116"/>
      <c r="C34" s="121" t="s">
        <v>22</v>
      </c>
      <c r="D34" s="121" t="s">
        <v>260</v>
      </c>
      <c r="E34" s="121" t="s">
        <v>268</v>
      </c>
      <c r="F34" s="123" t="s">
        <v>18</v>
      </c>
      <c r="G34" s="205">
        <v>0</v>
      </c>
      <c r="H34" s="205">
        <v>0</v>
      </c>
      <c r="I34" s="205">
        <v>0.53333333333333333</v>
      </c>
      <c r="J34" s="205">
        <v>0.46666666666666667</v>
      </c>
      <c r="K34" s="205">
        <v>0</v>
      </c>
      <c r="L34" s="181">
        <v>3</v>
      </c>
      <c r="M34" s="205">
        <v>0</v>
      </c>
      <c r="N34" s="21"/>
    </row>
    <row r="35" spans="1:14" s="87" customFormat="1" ht="15" customHeight="1" x14ac:dyDescent="0.25">
      <c r="A35" s="187">
        <v>35</v>
      </c>
      <c r="B35" s="116"/>
      <c r="C35" s="121"/>
      <c r="D35" s="121"/>
      <c r="E35" s="121"/>
      <c r="F35" s="164"/>
      <c r="G35" s="121"/>
      <c r="H35" s="121"/>
      <c r="I35" s="164"/>
      <c r="J35" s="121"/>
      <c r="K35" s="121"/>
      <c r="L35" s="164"/>
      <c r="M35" s="164"/>
      <c r="N35" s="21"/>
    </row>
    <row r="36" spans="1:14" s="87" customFormat="1" ht="12.75" customHeight="1" x14ac:dyDescent="0.2">
      <c r="A36" s="187">
        <v>36</v>
      </c>
      <c r="B36" s="141"/>
      <c r="C36" s="125"/>
      <c r="D36" s="125"/>
      <c r="E36" s="125"/>
      <c r="F36" s="125"/>
      <c r="G36" s="313" t="s">
        <v>504</v>
      </c>
      <c r="H36" s="313"/>
      <c r="I36" s="313"/>
      <c r="J36" s="313"/>
      <c r="K36" s="313"/>
      <c r="L36" s="313"/>
      <c r="M36" s="313"/>
      <c r="N36" s="21"/>
    </row>
    <row r="37" spans="1:14" s="87" customFormat="1" ht="12.75" customHeight="1" x14ac:dyDescent="0.2">
      <c r="A37" s="187">
        <v>37</v>
      </c>
      <c r="B37" s="141"/>
      <c r="C37" s="125"/>
      <c r="D37" s="125"/>
      <c r="E37" s="125"/>
      <c r="F37" s="125"/>
      <c r="G37" s="134"/>
      <c r="H37" s="134"/>
      <c r="I37" s="134"/>
      <c r="J37" s="134"/>
      <c r="K37" s="134"/>
      <c r="L37" s="125"/>
      <c r="M37" s="314" t="s">
        <v>505</v>
      </c>
      <c r="N37" s="21"/>
    </row>
    <row r="38" spans="1:14" s="13" customFormat="1" ht="54" customHeight="1" x14ac:dyDescent="0.2">
      <c r="A38" s="187">
        <v>38</v>
      </c>
      <c r="B38" s="161"/>
      <c r="C38" s="162" t="s">
        <v>14</v>
      </c>
      <c r="D38" s="163" t="s">
        <v>2</v>
      </c>
      <c r="E38" s="163" t="s">
        <v>15</v>
      </c>
      <c r="F38" s="156" t="s">
        <v>72</v>
      </c>
      <c r="G38" s="156" t="s">
        <v>64</v>
      </c>
      <c r="H38" s="156" t="s">
        <v>65</v>
      </c>
      <c r="I38" s="156" t="s">
        <v>66</v>
      </c>
      <c r="J38" s="156" t="s">
        <v>302</v>
      </c>
      <c r="K38" s="156" t="s">
        <v>67</v>
      </c>
      <c r="L38" s="156" t="s">
        <v>69</v>
      </c>
      <c r="M38" s="315"/>
      <c r="N38" s="30"/>
    </row>
    <row r="39" spans="1:14" ht="15" customHeight="1" x14ac:dyDescent="0.2">
      <c r="A39" s="187">
        <v>39</v>
      </c>
      <c r="B39" s="141"/>
      <c r="C39" s="121" t="s">
        <v>22</v>
      </c>
      <c r="D39" s="121" t="s">
        <v>495</v>
      </c>
      <c r="E39" s="121" t="s">
        <v>269</v>
      </c>
      <c r="F39" s="123" t="s">
        <v>18</v>
      </c>
      <c r="G39" s="205">
        <v>0</v>
      </c>
      <c r="H39" s="205">
        <v>0.28125</v>
      </c>
      <c r="I39" s="205">
        <v>0.25</v>
      </c>
      <c r="J39" s="205">
        <v>0.46875</v>
      </c>
      <c r="K39" s="205">
        <v>0</v>
      </c>
      <c r="L39" s="181">
        <v>3</v>
      </c>
      <c r="M39" s="205">
        <v>0</v>
      </c>
      <c r="N39" s="21"/>
    </row>
    <row r="40" spans="1:14" ht="15" customHeight="1" x14ac:dyDescent="0.2">
      <c r="A40" s="187">
        <v>40</v>
      </c>
      <c r="B40" s="141"/>
      <c r="C40" s="121" t="s">
        <v>22</v>
      </c>
      <c r="D40" s="121" t="s">
        <v>270</v>
      </c>
      <c r="E40" s="121" t="s">
        <v>38</v>
      </c>
      <c r="F40" s="123" t="s">
        <v>24</v>
      </c>
      <c r="G40" s="205"/>
      <c r="H40" s="205"/>
      <c r="I40" s="205"/>
      <c r="J40" s="205"/>
      <c r="K40" s="205">
        <v>1</v>
      </c>
      <c r="L40" s="181">
        <v>1</v>
      </c>
      <c r="M40" s="205">
        <v>0</v>
      </c>
      <c r="N40" s="21"/>
    </row>
    <row r="41" spans="1:14" ht="15" customHeight="1" x14ac:dyDescent="0.2">
      <c r="A41" s="187">
        <v>41</v>
      </c>
      <c r="B41" s="141"/>
      <c r="C41" s="121" t="s">
        <v>22</v>
      </c>
      <c r="D41" s="121" t="s">
        <v>270</v>
      </c>
      <c r="E41" s="121" t="s">
        <v>39</v>
      </c>
      <c r="F41" s="123" t="s">
        <v>24</v>
      </c>
      <c r="G41" s="205"/>
      <c r="H41" s="205"/>
      <c r="I41" s="205"/>
      <c r="J41" s="205"/>
      <c r="K41" s="205"/>
      <c r="L41" s="181" t="s">
        <v>451</v>
      </c>
      <c r="M41" s="205"/>
      <c r="N41" s="21"/>
    </row>
    <row r="42" spans="1:14" ht="15" customHeight="1" x14ac:dyDescent="0.2">
      <c r="A42" s="187">
        <v>42</v>
      </c>
      <c r="B42" s="141"/>
      <c r="C42" s="121" t="s">
        <v>22</v>
      </c>
      <c r="D42" s="121" t="s">
        <v>270</v>
      </c>
      <c r="E42" s="121" t="s">
        <v>271</v>
      </c>
      <c r="F42" s="123" t="s">
        <v>24</v>
      </c>
      <c r="G42" s="205"/>
      <c r="H42" s="205"/>
      <c r="I42" s="205"/>
      <c r="J42" s="205"/>
      <c r="K42" s="205"/>
      <c r="L42" s="181" t="s">
        <v>451</v>
      </c>
      <c r="M42" s="205"/>
      <c r="N42" s="21"/>
    </row>
    <row r="43" spans="1:14" ht="15" customHeight="1" x14ac:dyDescent="0.2">
      <c r="A43" s="187">
        <v>43</v>
      </c>
      <c r="B43" s="141"/>
      <c r="C43" s="121" t="s">
        <v>22</v>
      </c>
      <c r="D43" s="121" t="s">
        <v>272</v>
      </c>
      <c r="E43" s="121" t="s">
        <v>40</v>
      </c>
      <c r="F43" s="123" t="s">
        <v>24</v>
      </c>
      <c r="G43" s="205">
        <v>0</v>
      </c>
      <c r="H43" s="205">
        <v>0</v>
      </c>
      <c r="I43" s="205">
        <v>0.12620809596425819</v>
      </c>
      <c r="J43" s="205">
        <v>0.8737919040357417</v>
      </c>
      <c r="K43" s="205">
        <v>0</v>
      </c>
      <c r="L43" s="181">
        <v>2</v>
      </c>
      <c r="M43" s="205">
        <v>0</v>
      </c>
      <c r="N43" s="21"/>
    </row>
    <row r="44" spans="1:14" ht="15" customHeight="1" x14ac:dyDescent="0.2">
      <c r="A44" s="187">
        <v>44</v>
      </c>
      <c r="B44" s="141"/>
      <c r="C44" s="121" t="s">
        <v>22</v>
      </c>
      <c r="D44" s="121" t="s">
        <v>272</v>
      </c>
      <c r="E44" s="121" t="s">
        <v>41</v>
      </c>
      <c r="F44" s="123" t="s">
        <v>24</v>
      </c>
      <c r="G44" s="205">
        <v>0</v>
      </c>
      <c r="H44" s="205">
        <v>0</v>
      </c>
      <c r="I44" s="205">
        <v>0.87181508324027646</v>
      </c>
      <c r="J44" s="205">
        <v>0.12818491675972352</v>
      </c>
      <c r="K44" s="205">
        <v>0</v>
      </c>
      <c r="L44" s="181">
        <v>2</v>
      </c>
      <c r="M44" s="205">
        <v>0</v>
      </c>
      <c r="N44" s="21"/>
    </row>
    <row r="45" spans="1:14" ht="15" customHeight="1" x14ac:dyDescent="0.2">
      <c r="A45" s="187">
        <v>45</v>
      </c>
      <c r="B45" s="141"/>
      <c r="C45" s="121" t="s">
        <v>22</v>
      </c>
      <c r="D45" s="121" t="s">
        <v>272</v>
      </c>
      <c r="E45" s="121" t="s">
        <v>42</v>
      </c>
      <c r="F45" s="123" t="s">
        <v>24</v>
      </c>
      <c r="G45" s="205"/>
      <c r="H45" s="205"/>
      <c r="I45" s="205"/>
      <c r="J45" s="205"/>
      <c r="K45" s="205"/>
      <c r="L45" s="181" t="s">
        <v>451</v>
      </c>
      <c r="M45" s="205"/>
      <c r="N45" s="21"/>
    </row>
    <row r="46" spans="1:14" ht="15" customHeight="1" x14ac:dyDescent="0.2">
      <c r="A46" s="187">
        <v>46</v>
      </c>
      <c r="B46" s="141"/>
      <c r="C46" s="142" t="s">
        <v>22</v>
      </c>
      <c r="D46" s="142" t="s">
        <v>273</v>
      </c>
      <c r="E46" s="121" t="s">
        <v>274</v>
      </c>
      <c r="F46" s="123" t="s">
        <v>18</v>
      </c>
      <c r="G46" s="205"/>
      <c r="H46" s="205"/>
      <c r="I46" s="205"/>
      <c r="J46" s="205"/>
      <c r="K46" s="205">
        <v>1</v>
      </c>
      <c r="L46" s="181">
        <v>1</v>
      </c>
      <c r="M46" s="205">
        <v>0</v>
      </c>
      <c r="N46" s="21"/>
    </row>
    <row r="47" spans="1:14" ht="15" customHeight="1" x14ac:dyDescent="0.2">
      <c r="A47" s="187">
        <v>47</v>
      </c>
      <c r="B47" s="141"/>
      <c r="C47" s="142" t="s">
        <v>22</v>
      </c>
      <c r="D47" s="142" t="s">
        <v>273</v>
      </c>
      <c r="E47" s="121" t="s">
        <v>275</v>
      </c>
      <c r="F47" s="123" t="s">
        <v>18</v>
      </c>
      <c r="G47" s="205"/>
      <c r="H47" s="205"/>
      <c r="I47" s="205"/>
      <c r="J47" s="205"/>
      <c r="K47" s="205">
        <v>1</v>
      </c>
      <c r="L47" s="181">
        <v>1</v>
      </c>
      <c r="M47" s="205">
        <v>0</v>
      </c>
      <c r="N47" s="21"/>
    </row>
    <row r="48" spans="1:14" ht="15" customHeight="1" x14ac:dyDescent="0.2">
      <c r="A48" s="187">
        <v>48</v>
      </c>
      <c r="B48" s="141"/>
      <c r="C48" s="142" t="s">
        <v>22</v>
      </c>
      <c r="D48" s="142" t="s">
        <v>273</v>
      </c>
      <c r="E48" s="135" t="s">
        <v>276</v>
      </c>
      <c r="F48" s="123" t="s">
        <v>18</v>
      </c>
      <c r="G48" s="205"/>
      <c r="H48" s="205"/>
      <c r="I48" s="205"/>
      <c r="J48" s="205"/>
      <c r="K48" s="205">
        <v>1</v>
      </c>
      <c r="L48" s="181">
        <v>1</v>
      </c>
      <c r="M48" s="205">
        <v>0</v>
      </c>
      <c r="N48" s="21"/>
    </row>
    <row r="49" spans="1:14" ht="15" customHeight="1" x14ac:dyDescent="0.2">
      <c r="A49" s="187">
        <v>49</v>
      </c>
      <c r="B49" s="141"/>
      <c r="C49" s="142" t="s">
        <v>22</v>
      </c>
      <c r="D49" s="142" t="s">
        <v>273</v>
      </c>
      <c r="E49" s="127" t="s">
        <v>277</v>
      </c>
      <c r="F49" s="123" t="s">
        <v>18</v>
      </c>
      <c r="G49" s="205"/>
      <c r="H49" s="205"/>
      <c r="I49" s="205"/>
      <c r="J49" s="205"/>
      <c r="K49" s="205">
        <v>1</v>
      </c>
      <c r="L49" s="181">
        <v>1</v>
      </c>
      <c r="M49" s="205">
        <v>0</v>
      </c>
      <c r="N49" s="21"/>
    </row>
    <row r="50" spans="1:14" ht="15" customHeight="1" x14ac:dyDescent="0.2">
      <c r="A50" s="187">
        <v>50</v>
      </c>
      <c r="B50" s="141"/>
      <c r="C50" s="121" t="s">
        <v>22</v>
      </c>
      <c r="D50" s="121" t="s">
        <v>273</v>
      </c>
      <c r="E50" s="121" t="s">
        <v>43</v>
      </c>
      <c r="F50" s="123" t="s">
        <v>18</v>
      </c>
      <c r="G50" s="205"/>
      <c r="H50" s="205"/>
      <c r="I50" s="205"/>
      <c r="J50" s="205"/>
      <c r="K50" s="205">
        <v>1</v>
      </c>
      <c r="L50" s="181">
        <v>1</v>
      </c>
      <c r="M50" s="205">
        <v>0</v>
      </c>
      <c r="N50" s="21"/>
    </row>
    <row r="51" spans="1:14" ht="15" customHeight="1" x14ac:dyDescent="0.2">
      <c r="A51" s="187">
        <v>51</v>
      </c>
      <c r="B51" s="141"/>
      <c r="C51" s="121" t="s">
        <v>22</v>
      </c>
      <c r="D51" s="121" t="s">
        <v>278</v>
      </c>
      <c r="E51" s="121" t="s">
        <v>44</v>
      </c>
      <c r="F51" s="123" t="s">
        <v>18</v>
      </c>
      <c r="G51" s="205">
        <v>1.022964509394572E-2</v>
      </c>
      <c r="H51" s="205">
        <v>1.2734864300626305E-2</v>
      </c>
      <c r="I51" s="205">
        <v>0.52651356993736953</v>
      </c>
      <c r="J51" s="205">
        <v>0.45052192066805846</v>
      </c>
      <c r="K51" s="205">
        <v>0</v>
      </c>
      <c r="L51" s="181">
        <v>3</v>
      </c>
      <c r="M51" s="205">
        <v>1.022964509394572E-2</v>
      </c>
      <c r="N51" s="21"/>
    </row>
    <row r="52" spans="1:14" ht="15" customHeight="1" x14ac:dyDescent="0.2">
      <c r="A52" s="187">
        <v>52</v>
      </c>
      <c r="B52" s="141"/>
      <c r="C52" s="121" t="s">
        <v>22</v>
      </c>
      <c r="D52" s="121" t="s">
        <v>278</v>
      </c>
      <c r="E52" s="121" t="s">
        <v>45</v>
      </c>
      <c r="F52" s="123" t="s">
        <v>18</v>
      </c>
      <c r="G52" s="205">
        <v>3.9617486338797817E-2</v>
      </c>
      <c r="H52" s="205">
        <v>2.0491803278688523E-2</v>
      </c>
      <c r="I52" s="205">
        <v>0.37841530054644806</v>
      </c>
      <c r="J52" s="205">
        <v>0.56147540983606559</v>
      </c>
      <c r="K52" s="205">
        <v>0</v>
      </c>
      <c r="L52" s="181">
        <v>3</v>
      </c>
      <c r="M52" s="205">
        <v>3.9617486338797817E-2</v>
      </c>
      <c r="N52" s="21"/>
    </row>
    <row r="53" spans="1:14" ht="15" customHeight="1" x14ac:dyDescent="0.2">
      <c r="A53" s="187">
        <v>53</v>
      </c>
      <c r="B53" s="141"/>
      <c r="C53" s="121" t="s">
        <v>22</v>
      </c>
      <c r="D53" s="121" t="s">
        <v>279</v>
      </c>
      <c r="E53" s="121" t="s">
        <v>13</v>
      </c>
      <c r="F53" s="123" t="s">
        <v>18</v>
      </c>
      <c r="G53" s="205"/>
      <c r="H53" s="205"/>
      <c r="I53" s="205"/>
      <c r="J53" s="205"/>
      <c r="K53" s="205">
        <v>1</v>
      </c>
      <c r="L53" s="181">
        <v>1</v>
      </c>
      <c r="M53" s="205">
        <v>0</v>
      </c>
      <c r="N53" s="21"/>
    </row>
    <row r="54" spans="1:14" ht="15" customHeight="1" x14ac:dyDescent="0.2">
      <c r="A54" s="187">
        <v>54</v>
      </c>
      <c r="B54" s="141"/>
      <c r="C54" s="121" t="s">
        <v>22</v>
      </c>
      <c r="D54" s="121" t="s">
        <v>280</v>
      </c>
      <c r="E54" s="121" t="s">
        <v>46</v>
      </c>
      <c r="F54" s="123" t="s">
        <v>18</v>
      </c>
      <c r="G54" s="205"/>
      <c r="H54" s="205"/>
      <c r="I54" s="205"/>
      <c r="J54" s="205"/>
      <c r="K54" s="205">
        <v>1</v>
      </c>
      <c r="L54" s="181">
        <v>1</v>
      </c>
      <c r="M54" s="205">
        <v>0</v>
      </c>
      <c r="N54" s="21"/>
    </row>
    <row r="55" spans="1:14" ht="15" customHeight="1" x14ac:dyDescent="0.2">
      <c r="A55" s="187">
        <v>55</v>
      </c>
      <c r="B55" s="141"/>
      <c r="C55" s="121" t="s">
        <v>47</v>
      </c>
      <c r="D55" s="121" t="s">
        <v>281</v>
      </c>
      <c r="E55" s="121" t="s">
        <v>282</v>
      </c>
      <c r="F55" s="123" t="s">
        <v>24</v>
      </c>
      <c r="G55" s="205"/>
      <c r="H55" s="205"/>
      <c r="I55" s="205"/>
      <c r="J55" s="205"/>
      <c r="K55" s="205">
        <v>1</v>
      </c>
      <c r="L55" s="181">
        <v>1</v>
      </c>
      <c r="M55" s="205">
        <v>0</v>
      </c>
      <c r="N55" s="21"/>
    </row>
    <row r="56" spans="1:14" ht="15" customHeight="1" x14ac:dyDescent="0.2">
      <c r="A56" s="187">
        <v>56</v>
      </c>
      <c r="B56" s="141"/>
      <c r="C56" s="121" t="s">
        <v>47</v>
      </c>
      <c r="D56" s="121" t="s">
        <v>283</v>
      </c>
      <c r="E56" s="121" t="s">
        <v>284</v>
      </c>
      <c r="F56" s="123" t="s">
        <v>24</v>
      </c>
      <c r="G56" s="205">
        <v>5.365656748143275E-2</v>
      </c>
      <c r="H56" s="205">
        <v>0.14206231139891545</v>
      </c>
      <c r="I56" s="205">
        <v>0.49173895492769293</v>
      </c>
      <c r="J56" s="205">
        <v>0.31254216619195879</v>
      </c>
      <c r="K56" s="205">
        <v>0</v>
      </c>
      <c r="L56" s="181">
        <v>3</v>
      </c>
      <c r="M56" s="205">
        <v>5.365656748143275E-2</v>
      </c>
      <c r="N56" s="21"/>
    </row>
    <row r="57" spans="1:14" ht="15" customHeight="1" x14ac:dyDescent="0.2">
      <c r="A57" s="187">
        <v>57</v>
      </c>
      <c r="B57" s="141"/>
      <c r="C57" s="121" t="s">
        <v>47</v>
      </c>
      <c r="D57" s="121" t="s">
        <v>285</v>
      </c>
      <c r="E57" s="121" t="s">
        <v>286</v>
      </c>
      <c r="F57" s="123" t="s">
        <v>24</v>
      </c>
      <c r="G57" s="205"/>
      <c r="H57" s="205"/>
      <c r="I57" s="205"/>
      <c r="J57" s="205"/>
      <c r="K57" s="205">
        <v>1</v>
      </c>
      <c r="L57" s="181">
        <v>1</v>
      </c>
      <c r="M57" s="205">
        <v>0</v>
      </c>
      <c r="N57" s="21"/>
    </row>
    <row r="58" spans="1:14" ht="15" customHeight="1" x14ac:dyDescent="0.2">
      <c r="A58" s="187">
        <v>58</v>
      </c>
      <c r="B58" s="141"/>
      <c r="C58" s="121" t="s">
        <v>47</v>
      </c>
      <c r="D58" s="121" t="s">
        <v>48</v>
      </c>
      <c r="E58" s="121" t="s">
        <v>489</v>
      </c>
      <c r="F58" s="123" t="s">
        <v>18</v>
      </c>
      <c r="G58" s="205"/>
      <c r="H58" s="205"/>
      <c r="I58" s="205"/>
      <c r="J58" s="205"/>
      <c r="K58" s="205">
        <v>1</v>
      </c>
      <c r="L58" s="181">
        <v>1</v>
      </c>
      <c r="M58" s="205">
        <v>0</v>
      </c>
      <c r="N58" s="21"/>
    </row>
    <row r="59" spans="1:14" ht="15" customHeight="1" x14ac:dyDescent="0.2">
      <c r="A59" s="187">
        <v>59</v>
      </c>
      <c r="B59" s="141"/>
      <c r="C59" s="142" t="s">
        <v>16</v>
      </c>
      <c r="D59" s="142" t="s">
        <v>49</v>
      </c>
      <c r="E59" s="127" t="s">
        <v>50</v>
      </c>
      <c r="F59" s="123" t="s">
        <v>18</v>
      </c>
      <c r="G59" s="205">
        <v>0</v>
      </c>
      <c r="H59" s="205">
        <v>0.09</v>
      </c>
      <c r="I59" s="205">
        <v>0.13</v>
      </c>
      <c r="J59" s="205">
        <v>0.78</v>
      </c>
      <c r="K59" s="205">
        <v>0</v>
      </c>
      <c r="L59" s="181">
        <v>3</v>
      </c>
      <c r="M59" s="205">
        <v>0</v>
      </c>
      <c r="N59" s="21"/>
    </row>
    <row r="60" spans="1:14" ht="15" customHeight="1" x14ac:dyDescent="0.2">
      <c r="A60" s="187">
        <v>60</v>
      </c>
      <c r="B60" s="141"/>
      <c r="C60" s="142" t="s">
        <v>16</v>
      </c>
      <c r="D60" s="142" t="s">
        <v>51</v>
      </c>
      <c r="E60" s="121" t="s">
        <v>459</v>
      </c>
      <c r="F60" s="123" t="s">
        <v>289</v>
      </c>
      <c r="G60" s="205">
        <v>0</v>
      </c>
      <c r="H60" s="205">
        <v>0.13</v>
      </c>
      <c r="I60" s="205">
        <v>0.04</v>
      </c>
      <c r="J60" s="205">
        <v>0.83</v>
      </c>
      <c r="K60" s="205">
        <v>0</v>
      </c>
      <c r="L60" s="181">
        <v>3</v>
      </c>
      <c r="M60" s="205">
        <v>0</v>
      </c>
      <c r="N60" s="21"/>
    </row>
    <row r="61" spans="1:14" ht="15" customHeight="1" x14ac:dyDescent="0.2">
      <c r="A61" s="187">
        <v>61</v>
      </c>
      <c r="B61" s="141"/>
      <c r="C61" s="121" t="s">
        <v>16</v>
      </c>
      <c r="D61" s="121" t="s">
        <v>287</v>
      </c>
      <c r="E61" s="121" t="s">
        <v>21</v>
      </c>
      <c r="F61" s="164" t="s">
        <v>18</v>
      </c>
      <c r="G61" s="205"/>
      <c r="H61" s="205"/>
      <c r="I61" s="205"/>
      <c r="J61" s="205">
        <v>1</v>
      </c>
      <c r="K61" s="205"/>
      <c r="L61" s="181">
        <v>1</v>
      </c>
      <c r="M61" s="205">
        <v>0</v>
      </c>
      <c r="N61" s="21"/>
    </row>
    <row r="62" spans="1:14" ht="15" customHeight="1" x14ac:dyDescent="0.2">
      <c r="A62" s="187">
        <v>62</v>
      </c>
      <c r="B62" s="141"/>
      <c r="C62" s="121" t="s">
        <v>16</v>
      </c>
      <c r="D62" s="121" t="s">
        <v>288</v>
      </c>
      <c r="E62" s="121" t="s">
        <v>54</v>
      </c>
      <c r="F62" s="123" t="s">
        <v>289</v>
      </c>
      <c r="G62" s="205">
        <v>0.16666666666666666</v>
      </c>
      <c r="H62" s="205">
        <v>0.33333333333333331</v>
      </c>
      <c r="I62" s="205">
        <v>0.16666666666666666</v>
      </c>
      <c r="J62" s="205">
        <v>0.33333333333333331</v>
      </c>
      <c r="K62" s="205"/>
      <c r="L62" s="181">
        <v>3</v>
      </c>
      <c r="M62" s="205">
        <v>0.16666666666666666</v>
      </c>
      <c r="N62" s="21"/>
    </row>
    <row r="63" spans="1:14" ht="15" customHeight="1" x14ac:dyDescent="0.2">
      <c r="A63" s="187">
        <v>63</v>
      </c>
      <c r="B63" s="141"/>
      <c r="C63" s="121" t="s">
        <v>16</v>
      </c>
      <c r="D63" s="121" t="s">
        <v>288</v>
      </c>
      <c r="E63" s="121" t="s">
        <v>55</v>
      </c>
      <c r="F63" s="164" t="s">
        <v>18</v>
      </c>
      <c r="G63" s="205">
        <v>1.8029431829256408E-3</v>
      </c>
      <c r="H63" s="205">
        <v>6.2567001266933042E-2</v>
      </c>
      <c r="I63" s="205">
        <v>0.13483091316635806</v>
      </c>
      <c r="J63" s="205">
        <v>0.29495175908780819</v>
      </c>
      <c r="K63" s="205">
        <v>0.50584738329597501</v>
      </c>
      <c r="L63" s="181">
        <v>1</v>
      </c>
      <c r="M63" s="205">
        <v>1.8029431829256408E-3</v>
      </c>
      <c r="N63" s="21"/>
    </row>
    <row r="64" spans="1:14" ht="15" customHeight="1" x14ac:dyDescent="0.2">
      <c r="A64" s="187">
        <v>64</v>
      </c>
      <c r="B64" s="141"/>
      <c r="C64" s="121" t="s">
        <v>16</v>
      </c>
      <c r="D64" s="121" t="s">
        <v>52</v>
      </c>
      <c r="E64" s="121" t="s">
        <v>53</v>
      </c>
      <c r="F64" s="123" t="s">
        <v>24</v>
      </c>
      <c r="G64" s="205"/>
      <c r="H64" s="205"/>
      <c r="I64" s="205"/>
      <c r="J64" s="205"/>
      <c r="K64" s="205"/>
      <c r="L64" s="181" t="s">
        <v>451</v>
      </c>
      <c r="M64" s="205"/>
      <c r="N64" s="21"/>
    </row>
    <row r="65" spans="1:14" x14ac:dyDescent="0.2">
      <c r="A65" s="188"/>
      <c r="B65" s="56"/>
      <c r="C65" s="24"/>
      <c r="D65" s="24"/>
      <c r="E65" s="24"/>
      <c r="F65" s="24"/>
      <c r="G65" s="24"/>
      <c r="H65" s="24"/>
      <c r="I65" s="24"/>
      <c r="J65" s="24"/>
      <c r="K65" s="24"/>
      <c r="L65" s="24"/>
      <c r="M65" s="24"/>
      <c r="N65" s="25"/>
    </row>
  </sheetData>
  <sheetProtection sheet="1" objects="1" formatRows="0" insertRows="0"/>
  <customSheetViews>
    <customSheetView guid="{21F2E024-704F-4E93-AC63-213755ECFFE0}" scale="55" showPageBreaks="1" showGridLines="0" printArea="1" view="pageBreakPreview">
      <selection activeCell="M30" sqref="M30"/>
      <pageMargins left="0.70866141732283472" right="0.70866141732283472" top="0.74803149606299213" bottom="0.74803149606299213" header="0.31496062992125984" footer="0.31496062992125984"/>
      <pageSetup paperSize="9" scale="49" fitToHeight="10" orientation="landscape"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7">
    <mergeCell ref="G36:M36"/>
    <mergeCell ref="M37:M38"/>
    <mergeCell ref="K2:M2"/>
    <mergeCell ref="K3:M3"/>
    <mergeCell ref="M8:M9"/>
    <mergeCell ref="G7:M7"/>
    <mergeCell ref="A5:M5"/>
  </mergeCells>
  <conditionalFormatting sqref="G10:K10">
    <cfRule type="expression" priority="203" stopIfTrue="1">
      <formula>SUM($G$10:$K$10)=0%</formula>
    </cfRule>
    <cfRule type="expression" dxfId="50" priority="204" stopIfTrue="1">
      <formula>SUM($G$10:$K$10)&lt;&gt;100%</formula>
    </cfRule>
  </conditionalFormatting>
  <conditionalFormatting sqref="G11:K11">
    <cfRule type="expression" priority="201" stopIfTrue="1">
      <formula>SUM($G$11:$K$11)=0%</formula>
    </cfRule>
    <cfRule type="expression" dxfId="49" priority="202" stopIfTrue="1">
      <formula>SUM($G$11:$K$11)&lt;&gt;100%</formula>
    </cfRule>
  </conditionalFormatting>
  <conditionalFormatting sqref="G12:K12">
    <cfRule type="expression" priority="199" stopIfTrue="1">
      <formula>SUM($G$12:$K$12)=0%</formula>
    </cfRule>
    <cfRule type="expression" dxfId="48" priority="200" stopIfTrue="1">
      <formula>SUM($G$12:$K$12)&lt;&gt;100%</formula>
    </cfRule>
  </conditionalFormatting>
  <conditionalFormatting sqref="G13:K13">
    <cfRule type="expression" priority="197" stopIfTrue="1">
      <formula>SUM($G$13:$K$13)=0%</formula>
    </cfRule>
    <cfRule type="expression" dxfId="47" priority="198" stopIfTrue="1">
      <formula>SUM($G$13:$K$13)&lt;&gt;100%</formula>
    </cfRule>
  </conditionalFormatting>
  <conditionalFormatting sqref="G14:K14">
    <cfRule type="expression" priority="195" stopIfTrue="1">
      <formula>SUM($G$14:$K$14)=0%</formula>
    </cfRule>
    <cfRule type="expression" dxfId="46" priority="196" stopIfTrue="1">
      <formula>SUM($G$14:$K$14)&lt;&gt;100%</formula>
    </cfRule>
  </conditionalFormatting>
  <conditionalFormatting sqref="G15:K15">
    <cfRule type="expression" priority="193" stopIfTrue="1">
      <formula>SUM($G$15:$K$15)=0%</formula>
    </cfRule>
    <cfRule type="expression" dxfId="45" priority="194" stopIfTrue="1">
      <formula>SUM($G$15:$K$15)&lt;&gt;100%</formula>
    </cfRule>
  </conditionalFormatting>
  <conditionalFormatting sqref="G16:K16">
    <cfRule type="expression" priority="191" stopIfTrue="1">
      <formula>SUM($G$16:$K$16)=0%</formula>
    </cfRule>
    <cfRule type="expression" dxfId="44" priority="192" stopIfTrue="1">
      <formula>SUM($G$16:$K$16)&lt;&gt;100%</formula>
    </cfRule>
  </conditionalFormatting>
  <conditionalFormatting sqref="G17:K17">
    <cfRule type="expression" priority="189" stopIfTrue="1">
      <formula>SUM($G$17:$K$17)=0%</formula>
    </cfRule>
    <cfRule type="expression" dxfId="43" priority="190" stopIfTrue="1">
      <formula>SUM($G$17:$K$17)&lt;&gt;100%</formula>
    </cfRule>
  </conditionalFormatting>
  <conditionalFormatting sqref="G18:K18">
    <cfRule type="expression" priority="187" stopIfTrue="1">
      <formula>SUM($G$18:$K$18)=0%</formula>
    </cfRule>
    <cfRule type="expression" dxfId="42" priority="188" stopIfTrue="1">
      <formula>SUM($G$18:$K$18)&lt;&gt;100%</formula>
    </cfRule>
  </conditionalFormatting>
  <conditionalFormatting sqref="G19:K19">
    <cfRule type="expression" priority="185" stopIfTrue="1">
      <formula>SUM($G$19:$K$19)=0%</formula>
    </cfRule>
    <cfRule type="expression" dxfId="41" priority="186" stopIfTrue="1">
      <formula>SUM($G$19:$K$19)&lt;&gt;100%</formula>
    </cfRule>
  </conditionalFormatting>
  <conditionalFormatting sqref="G20:K20">
    <cfRule type="expression" priority="183" stopIfTrue="1">
      <formula>SUM($G$20:$K$20)=0%</formula>
    </cfRule>
    <cfRule type="expression" dxfId="40" priority="184" stopIfTrue="1">
      <formula>SUM($G$20:$K$20)&lt;&gt;100%</formula>
    </cfRule>
  </conditionalFormatting>
  <conditionalFormatting sqref="G21:K21">
    <cfRule type="expression" priority="181" stopIfTrue="1">
      <formula>SUM($G$21:$K$21)=0%</formula>
    </cfRule>
    <cfRule type="expression" dxfId="39" priority="182" stopIfTrue="1">
      <formula>SUM($G$21:$K$21)&lt;&gt;100%</formula>
    </cfRule>
  </conditionalFormatting>
  <conditionalFormatting sqref="G22:K22">
    <cfRule type="expression" priority="179" stopIfTrue="1">
      <formula>SUM($G$22:$K$22)=0%</formula>
    </cfRule>
    <cfRule type="expression" dxfId="38" priority="180" stopIfTrue="1">
      <formula>SUM($G$22:$K$22)&lt;&gt;100%</formula>
    </cfRule>
  </conditionalFormatting>
  <conditionalFormatting sqref="G23:K23">
    <cfRule type="expression" priority="177" stopIfTrue="1">
      <formula>SUM($G$23:$K$23)=0%</formula>
    </cfRule>
    <cfRule type="expression" dxfId="37" priority="178" stopIfTrue="1">
      <formula>SUM($G$23:$K$23)&lt;&gt;100%</formula>
    </cfRule>
  </conditionalFormatting>
  <conditionalFormatting sqref="G24:K24">
    <cfRule type="expression" priority="175" stopIfTrue="1">
      <formula>SUM($G$24:$K$24)=0%</formula>
    </cfRule>
    <cfRule type="expression" dxfId="36" priority="176" stopIfTrue="1">
      <formula>SUM($G$24:$K$24)&lt;&gt;100%</formula>
    </cfRule>
  </conditionalFormatting>
  <conditionalFormatting sqref="G25:K25">
    <cfRule type="expression" priority="173" stopIfTrue="1">
      <formula>SUM($G$25:$K$25)=0%</formula>
    </cfRule>
    <cfRule type="expression" dxfId="35" priority="174" stopIfTrue="1">
      <formula>SUM($G$25:$K$25)&lt;&gt;100%</formula>
    </cfRule>
  </conditionalFormatting>
  <conditionalFormatting sqref="G26:K26">
    <cfRule type="expression" priority="171" stopIfTrue="1">
      <formula>SUM($G$26:$K$26)=0%</formula>
    </cfRule>
    <cfRule type="expression" dxfId="34" priority="172" stopIfTrue="1">
      <formula>SUM($G$26:$K$26)&lt;&gt;100%</formula>
    </cfRule>
  </conditionalFormatting>
  <conditionalFormatting sqref="G27:K27">
    <cfRule type="expression" priority="169" stopIfTrue="1">
      <formula>SUM($G$27:$K$27)=0%</formula>
    </cfRule>
    <cfRule type="expression" dxfId="33" priority="170" stopIfTrue="1">
      <formula>SUM($G$27:$K$27)&lt;&gt;100%</formula>
    </cfRule>
  </conditionalFormatting>
  <conditionalFormatting sqref="G28:K28">
    <cfRule type="expression" priority="167" stopIfTrue="1">
      <formula>SUM($G$28:$K$28)=0%</formula>
    </cfRule>
    <cfRule type="expression" dxfId="32" priority="168" stopIfTrue="1">
      <formula>SUM($G$28:$K$28)&lt;&gt;100%</formula>
    </cfRule>
  </conditionalFormatting>
  <conditionalFormatting sqref="G29:K29">
    <cfRule type="expression" priority="165" stopIfTrue="1">
      <formula>SUM($G$29:$K$29)=0%</formula>
    </cfRule>
    <cfRule type="expression" dxfId="31" priority="166" stopIfTrue="1">
      <formula>SUM($G$29:$K$29)&lt;&gt;100%</formula>
    </cfRule>
  </conditionalFormatting>
  <conditionalFormatting sqref="G30:K30">
    <cfRule type="expression" priority="163" stopIfTrue="1">
      <formula>SUM($G$30:$K$30)=0%</formula>
    </cfRule>
    <cfRule type="expression" dxfId="30" priority="164" stopIfTrue="1">
      <formula>SUM($G$30:$K$30)&lt;&gt;100%</formula>
    </cfRule>
  </conditionalFormatting>
  <conditionalFormatting sqref="G31:K31">
    <cfRule type="expression" priority="161" stopIfTrue="1">
      <formula>SUM($G$31:$K$31)=0%</formula>
    </cfRule>
    <cfRule type="expression" dxfId="29" priority="162" stopIfTrue="1">
      <formula>SUM($G$31:$K$31)&lt;&gt;100%</formula>
    </cfRule>
  </conditionalFormatting>
  <conditionalFormatting sqref="G32:K32">
    <cfRule type="expression" priority="159" stopIfTrue="1">
      <formula>SUM($G$32:$K$32)=0%</formula>
    </cfRule>
    <cfRule type="expression" dxfId="28" priority="160" stopIfTrue="1">
      <formula>SUM($G$32:$K$32)&lt;&gt;100%</formula>
    </cfRule>
  </conditionalFormatting>
  <conditionalFormatting sqref="G33:K33">
    <cfRule type="expression" priority="157" stopIfTrue="1">
      <formula>SUM($G$33:$K$33)=0%</formula>
    </cfRule>
    <cfRule type="expression" dxfId="27" priority="158" stopIfTrue="1">
      <formula>SUM($G$33:$K$33)&lt;&gt;100%</formula>
    </cfRule>
  </conditionalFormatting>
  <conditionalFormatting sqref="G34:K34">
    <cfRule type="expression" priority="155" stopIfTrue="1">
      <formula>SUM($G$34:$K$34)=0%</formula>
    </cfRule>
    <cfRule type="expression" dxfId="26" priority="156" stopIfTrue="1">
      <formula>SUM($G$34:$K$34)&lt;&gt;100%</formula>
    </cfRule>
  </conditionalFormatting>
  <conditionalFormatting sqref="G39:K39">
    <cfRule type="expression" priority="153" stopIfTrue="1">
      <formula>SUM($G$39:$K$39)=0%</formula>
    </cfRule>
    <cfRule type="expression" dxfId="25" priority="154" stopIfTrue="1">
      <formula>SUM($G$39:$K$39)&lt;&gt;100%</formula>
    </cfRule>
  </conditionalFormatting>
  <conditionalFormatting sqref="G40:K40">
    <cfRule type="expression" priority="151" stopIfTrue="1">
      <formula>SUM($G$40:$K$40)=0%</formula>
    </cfRule>
    <cfRule type="expression" dxfId="24" priority="152" stopIfTrue="1">
      <formula>SUM($G$40:$K$40)&lt;&gt;100%</formula>
    </cfRule>
  </conditionalFormatting>
  <conditionalFormatting sqref="G41:K41">
    <cfRule type="expression" priority="149" stopIfTrue="1">
      <formula>SUM($G$41:$K$41)=0%</formula>
    </cfRule>
    <cfRule type="expression" dxfId="23" priority="150" stopIfTrue="1">
      <formula>SUM($G$41:$K$41)&lt;&gt;100%</formula>
    </cfRule>
  </conditionalFormatting>
  <conditionalFormatting sqref="G42:K42">
    <cfRule type="expression" priority="147" stopIfTrue="1">
      <formula>SUM($G$42:$K$42)=0%</formula>
    </cfRule>
    <cfRule type="expression" dxfId="22" priority="148" stopIfTrue="1">
      <formula>SUM($G$42:$K$42)&lt;&gt;100%</formula>
    </cfRule>
  </conditionalFormatting>
  <conditionalFormatting sqref="G43:K43">
    <cfRule type="expression" priority="145" stopIfTrue="1">
      <formula>SUM($G$43:$K$43)=0%</formula>
    </cfRule>
    <cfRule type="expression" dxfId="21" priority="146" stopIfTrue="1">
      <formula>SUM($G$43:$K$43)&lt;&gt;100%</formula>
    </cfRule>
  </conditionalFormatting>
  <conditionalFormatting sqref="G44:K44">
    <cfRule type="expression" priority="143" stopIfTrue="1">
      <formula>SUM($G$44:$K$44)=0%</formula>
    </cfRule>
    <cfRule type="expression" dxfId="20" priority="144" stopIfTrue="1">
      <formula>SUM($G$44:$K$44)&lt;&gt;100%</formula>
    </cfRule>
  </conditionalFormatting>
  <conditionalFormatting sqref="G45:K45">
    <cfRule type="expression" priority="141" stopIfTrue="1">
      <formula>SUM($G$45:$K$45)=0%</formula>
    </cfRule>
    <cfRule type="expression" dxfId="19" priority="142" stopIfTrue="1">
      <formula>SUM($G$45:$K$45)&lt;&gt;100%</formula>
    </cfRule>
  </conditionalFormatting>
  <conditionalFormatting sqref="G46:K46">
    <cfRule type="expression" priority="139" stopIfTrue="1">
      <formula>SUM($G$46:$K$46)=0%</formula>
    </cfRule>
    <cfRule type="expression" dxfId="18" priority="140" stopIfTrue="1">
      <formula>SUM($G$46:$K$46)&lt;&gt;100%</formula>
    </cfRule>
  </conditionalFormatting>
  <conditionalFormatting sqref="G47:K47">
    <cfRule type="expression" priority="137" stopIfTrue="1">
      <formula>SUM($G$47:$K$47)=0%</formula>
    </cfRule>
    <cfRule type="expression" dxfId="17" priority="138" stopIfTrue="1">
      <formula>SUM($G$47:$K$47)&lt;&gt;100%</formula>
    </cfRule>
  </conditionalFormatting>
  <conditionalFormatting sqref="G48:K48">
    <cfRule type="expression" priority="135" stopIfTrue="1">
      <formula>SUM($G$48:$K$48)=0%</formula>
    </cfRule>
    <cfRule type="expression" dxfId="16" priority="136" stopIfTrue="1">
      <formula>SUM($G$48:$K$48)&lt;&gt;100%</formula>
    </cfRule>
  </conditionalFormatting>
  <conditionalFormatting sqref="G49:K49">
    <cfRule type="expression" priority="133" stopIfTrue="1">
      <formula>SUM($G$49:$K$49)=0%</formula>
    </cfRule>
    <cfRule type="expression" dxfId="15" priority="134" stopIfTrue="1">
      <formula>SUM($G$49:$K$49)&lt;&gt;100%</formula>
    </cfRule>
  </conditionalFormatting>
  <conditionalFormatting sqref="G50:K50">
    <cfRule type="expression" priority="131" stopIfTrue="1">
      <formula>SUM($G$50:$K$50)=0%</formula>
    </cfRule>
    <cfRule type="expression" dxfId="14" priority="132" stopIfTrue="1">
      <formula>SUM($G$50:$K$50)&lt;&gt;100%</formula>
    </cfRule>
  </conditionalFormatting>
  <conditionalFormatting sqref="G51:K51">
    <cfRule type="expression" priority="129" stopIfTrue="1">
      <formula>SUM($G$51:$K$51)=0%</formula>
    </cfRule>
    <cfRule type="expression" dxfId="13" priority="130" stopIfTrue="1">
      <formula>SUM($G$51:$K$51)&lt;&gt;100%</formula>
    </cfRule>
  </conditionalFormatting>
  <conditionalFormatting sqref="G52:K52">
    <cfRule type="expression" priority="127" stopIfTrue="1">
      <formula>SUM($G$52:$K$52)=0%</formula>
    </cfRule>
    <cfRule type="expression" dxfId="12" priority="128" stopIfTrue="1">
      <formula>SUM($G$52:$K$52)&lt;&gt;100%</formula>
    </cfRule>
  </conditionalFormatting>
  <conditionalFormatting sqref="G53:K53">
    <cfRule type="expression" priority="125" stopIfTrue="1">
      <formula>SUM($G$53:$K$53)=0%</formula>
    </cfRule>
    <cfRule type="expression" dxfId="11" priority="126" stopIfTrue="1">
      <formula>SUM($G$53:$K$53)&lt;&gt;100%</formula>
    </cfRule>
  </conditionalFormatting>
  <conditionalFormatting sqref="G54:K54">
    <cfRule type="expression" priority="123" stopIfTrue="1">
      <formula>SUM($G$54:$K$54)=0%</formula>
    </cfRule>
    <cfRule type="expression" dxfId="10" priority="124" stopIfTrue="1">
      <formula>SUM($G$54:$K$54)&lt;&gt;100%</formula>
    </cfRule>
  </conditionalFormatting>
  <conditionalFormatting sqref="G55:K55">
    <cfRule type="expression" priority="121" stopIfTrue="1">
      <formula>SUM($G$55:$K$55)=0%</formula>
    </cfRule>
    <cfRule type="expression" dxfId="9" priority="122" stopIfTrue="1">
      <formula>SUM($G$55:$K$55)&lt;&gt;100%</formula>
    </cfRule>
  </conditionalFormatting>
  <conditionalFormatting sqref="G56:K56">
    <cfRule type="expression" priority="119" stopIfTrue="1">
      <formula>SUM($G$56:$K$56)=0%</formula>
    </cfRule>
    <cfRule type="expression" dxfId="8" priority="120" stopIfTrue="1">
      <formula>SUM($G$56:$K$56)&lt;&gt;100%</formula>
    </cfRule>
  </conditionalFormatting>
  <conditionalFormatting sqref="G57:K57">
    <cfRule type="expression" priority="117" stopIfTrue="1">
      <formula>SUM($G$57:$K$57)=0%</formula>
    </cfRule>
    <cfRule type="expression" dxfId="7" priority="118" stopIfTrue="1">
      <formula>SUM($G$57:$K$57)&lt;&gt;100%</formula>
    </cfRule>
  </conditionalFormatting>
  <conditionalFormatting sqref="G58:K58">
    <cfRule type="expression" priority="115" stopIfTrue="1">
      <formula>SUM($G$58:$K$58)=0%</formula>
    </cfRule>
    <cfRule type="expression" dxfId="6" priority="116" stopIfTrue="1">
      <formula>SUM($G$58:$K$58)&lt;&gt;100%</formula>
    </cfRule>
  </conditionalFormatting>
  <conditionalFormatting sqref="G59:K59">
    <cfRule type="expression" priority="113" stopIfTrue="1">
      <formula>SUM($G$59:$K$59)=0%</formula>
    </cfRule>
    <cfRule type="expression" dxfId="5" priority="114" stopIfTrue="1">
      <formula>SUM($G$59:$K$59)&lt;&gt;100%</formula>
    </cfRule>
  </conditionalFormatting>
  <conditionalFormatting sqref="G60:K60">
    <cfRule type="expression" priority="111" stopIfTrue="1">
      <formula>SUM($G$60:$K$60)=0%</formula>
    </cfRule>
    <cfRule type="expression" dxfId="4" priority="112" stopIfTrue="1">
      <formula>SUM($G$60:$K$60)&lt;&gt;100%</formula>
    </cfRule>
  </conditionalFormatting>
  <conditionalFormatting sqref="G61:K61">
    <cfRule type="expression" priority="109" stopIfTrue="1">
      <formula>SUM($G$61:$K$61)=0%</formula>
    </cfRule>
    <cfRule type="expression" dxfId="3" priority="110" stopIfTrue="1">
      <formula>SUM($G$61:$K$61)&lt;&gt;100%</formula>
    </cfRule>
  </conditionalFormatting>
  <conditionalFormatting sqref="G62:K62">
    <cfRule type="expression" priority="107" stopIfTrue="1">
      <formula>SUM($G$62:$K$62)=0%</formula>
    </cfRule>
    <cfRule type="expression" dxfId="2" priority="108" stopIfTrue="1">
      <formula>SUM($G$62:$K$62)&lt;&gt;100%</formula>
    </cfRule>
  </conditionalFormatting>
  <conditionalFormatting sqref="G63:K63">
    <cfRule type="expression" priority="105" stopIfTrue="1">
      <formula>SUM($G$63:$K$63)=0%</formula>
    </cfRule>
    <cfRule type="expression" dxfId="1" priority="106" stopIfTrue="1">
      <formula>SUM($G$63:$K$63)&lt;&gt;100%</formula>
    </cfRule>
  </conditionalFormatting>
  <conditionalFormatting sqref="G64:K64">
    <cfRule type="expression" priority="103" stopIfTrue="1">
      <formula>SUM($G$64:$K$64)=0%</formula>
    </cfRule>
    <cfRule type="expression" dxfId="0" priority="104" stopIfTrue="1">
      <formula>SUM($G$64:$K$64)&lt;&gt;100%</formula>
    </cfRule>
  </conditionalFormatting>
  <dataValidations count="2">
    <dataValidation operator="lessThanOrEqual" allowBlank="1" showInputMessage="1" showErrorMessage="1" sqref="M10:M34"/>
    <dataValidation type="list" allowBlank="1" showInputMessage="1" showErrorMessage="1" prompt="Please select from available drop-down options" sqref="L10:L34 L39:L64">
      <formula1>"1,2,3,4,N/A,[Select one]"</formula1>
    </dataValidation>
  </dataValidations>
  <pageMargins left="0.70866141732283472" right="0.70866141732283472" top="0.74803149606299213" bottom="0.74803149606299213" header="0.31496062992125989" footer="0.31496062992125989"/>
  <pageSetup paperSize="9" scale="66" fitToHeight="2" orientation="landscape" cellComments="asDisplayed" r:id="rId2"/>
  <headerFooter>
    <oddHeader>&amp;CCommerce Commission Information Disclosure Template</oddHeader>
    <oddFooter>&amp;L&amp;F&amp;C&amp;P&amp;R&amp;A</oddFooter>
  </headerFooter>
  <rowBreaks count="1" manualBreakCount="1">
    <brk id="3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92D050"/>
    <pageSetUpPr fitToPage="1"/>
  </sheetPr>
  <dimension ref="A1:O30"/>
  <sheetViews>
    <sheetView showGridLines="0" tabSelected="1" zoomScale="90" zoomScaleNormal="90" zoomScaleSheetLayoutView="90" workbookViewId="0">
      <selection activeCell="N21" sqref="N21"/>
    </sheetView>
  </sheetViews>
  <sheetFormatPr defaultRowHeight="12.75" x14ac:dyDescent="0.2"/>
  <cols>
    <col min="1" max="1" width="4.5703125" style="4" customWidth="1"/>
    <col min="2" max="2" width="2.5703125" style="53" customWidth="1"/>
    <col min="3" max="3" width="6.140625" style="4" customWidth="1"/>
    <col min="4" max="4" width="2.28515625" style="11" customWidth="1"/>
    <col min="5" max="5" width="52.85546875" style="15" customWidth="1"/>
    <col min="6" max="7" width="16.140625" style="4" customWidth="1"/>
    <col min="8" max="8" width="18.42578125" style="4" customWidth="1"/>
    <col min="9" max="12" width="16.140625" style="4" customWidth="1"/>
    <col min="13" max="13" width="28.28515625" style="4" customWidth="1"/>
    <col min="14" max="14" width="55.7109375" style="4" customWidth="1"/>
    <col min="15" max="15" width="2.140625" style="4" customWidth="1"/>
    <col min="16" max="16384" width="9.140625" style="4"/>
  </cols>
  <sheetData>
    <row r="1" spans="1:15" s="8" customFormat="1" ht="15" customHeight="1" x14ac:dyDescent="0.2">
      <c r="A1" s="31"/>
      <c r="B1" s="32"/>
      <c r="C1" s="32"/>
      <c r="D1" s="32"/>
      <c r="E1" s="32"/>
      <c r="F1" s="32"/>
      <c r="G1" s="32"/>
      <c r="H1" s="32"/>
      <c r="I1" s="32"/>
      <c r="J1" s="32"/>
      <c r="K1" s="32"/>
      <c r="L1" s="32"/>
      <c r="M1" s="32"/>
      <c r="N1" s="32"/>
      <c r="O1" s="33"/>
    </row>
    <row r="2" spans="1:15" s="8" customFormat="1" ht="18" customHeight="1" x14ac:dyDescent="0.3">
      <c r="A2" s="34"/>
      <c r="B2" s="72"/>
      <c r="C2" s="72"/>
      <c r="D2" s="72"/>
      <c r="E2" s="72"/>
      <c r="F2" s="72"/>
      <c r="G2" s="72"/>
      <c r="H2" s="72"/>
      <c r="I2" s="72"/>
      <c r="J2" s="43"/>
      <c r="K2" s="45"/>
      <c r="L2" s="43"/>
      <c r="M2" s="45" t="s">
        <v>7</v>
      </c>
      <c r="N2" s="68" t="str">
        <f>IF(NOT(ISBLANK(CoverSheet!$C$8)),CoverSheet!$C$8,"")</f>
        <v>Alpine Energy Limited</v>
      </c>
      <c r="O2" s="26"/>
    </row>
    <row r="3" spans="1:15" s="8" customFormat="1" ht="18" customHeight="1" x14ac:dyDescent="0.25">
      <c r="A3" s="34"/>
      <c r="B3" s="72"/>
      <c r="C3" s="72"/>
      <c r="D3" s="72"/>
      <c r="E3" s="72"/>
      <c r="F3" s="72"/>
      <c r="G3" s="72"/>
      <c r="H3" s="72"/>
      <c r="I3" s="72"/>
      <c r="J3" s="43"/>
      <c r="K3" s="45"/>
      <c r="L3" s="43"/>
      <c r="M3" s="45" t="s">
        <v>238</v>
      </c>
      <c r="N3" s="69" t="str">
        <f>IF(ISNUMBER(CoverSheet!$C$12),TEXT(CoverSheet!$C$12,"_([$-1409]d mmmm yyyy;_(@")&amp;" –"&amp;TEXT(DATE(YEAR(CoverSheet!$C$12)+10,MONTH(CoverSheet!$C$12),DAY(CoverSheet!$C$12)-1),"_([$-1409]d mmmm yyyy;_(@"),"")</f>
        <v xml:space="preserve"> 1 April 2015 – 31 March 2025</v>
      </c>
      <c r="O3" s="26"/>
    </row>
    <row r="4" spans="1:15" s="8" customFormat="1" ht="21" x14ac:dyDescent="0.35">
      <c r="A4" s="90" t="s">
        <v>426</v>
      </c>
      <c r="B4" s="73"/>
      <c r="C4" s="72"/>
      <c r="D4" s="72"/>
      <c r="E4" s="72"/>
      <c r="F4" s="72"/>
      <c r="G4" s="72"/>
      <c r="H4" s="72"/>
      <c r="I4" s="72"/>
      <c r="J4" s="72"/>
      <c r="K4" s="58"/>
      <c r="L4" s="72"/>
      <c r="M4" s="72"/>
      <c r="N4" s="72"/>
      <c r="O4" s="26"/>
    </row>
    <row r="5" spans="1:15" s="169" customFormat="1" ht="42" customHeight="1" x14ac:dyDescent="0.2">
      <c r="A5" s="307" t="s">
        <v>512</v>
      </c>
      <c r="B5" s="308"/>
      <c r="C5" s="308"/>
      <c r="D5" s="308"/>
      <c r="E5" s="308"/>
      <c r="F5" s="308"/>
      <c r="G5" s="308"/>
      <c r="H5" s="308"/>
      <c r="I5" s="308"/>
      <c r="J5" s="308"/>
      <c r="K5" s="308"/>
      <c r="L5" s="308"/>
      <c r="M5" s="308"/>
      <c r="N5" s="168"/>
      <c r="O5" s="130"/>
    </row>
    <row r="6" spans="1:15" s="7" customFormat="1" ht="15" customHeight="1" x14ac:dyDescent="0.2">
      <c r="A6" s="39" t="s">
        <v>535</v>
      </c>
      <c r="B6" s="58"/>
      <c r="C6" s="58"/>
      <c r="D6" s="72"/>
      <c r="E6" s="72"/>
      <c r="F6" s="72"/>
      <c r="G6" s="72"/>
      <c r="H6" s="72"/>
      <c r="I6" s="72"/>
      <c r="J6" s="72"/>
      <c r="K6" s="72"/>
      <c r="L6" s="72"/>
      <c r="M6" s="72"/>
      <c r="N6" s="72"/>
      <c r="O6" s="26"/>
    </row>
    <row r="7" spans="1:15" s="7" customFormat="1" ht="30" customHeight="1" x14ac:dyDescent="0.3">
      <c r="A7" s="62">
        <v>7</v>
      </c>
      <c r="B7" s="47"/>
      <c r="C7" s="110" t="s">
        <v>452</v>
      </c>
      <c r="D7" s="71"/>
      <c r="E7" s="71"/>
      <c r="F7" s="71"/>
      <c r="G7" s="71"/>
      <c r="H7" s="71"/>
      <c r="I7" s="71"/>
      <c r="J7" s="71"/>
      <c r="K7" s="74"/>
      <c r="L7" s="74"/>
      <c r="M7" s="74"/>
      <c r="N7" s="74"/>
      <c r="O7" s="22"/>
    </row>
    <row r="8" spans="1:15" s="13" customFormat="1" ht="51" customHeight="1" x14ac:dyDescent="0.2">
      <c r="A8" s="48">
        <v>8</v>
      </c>
      <c r="B8" s="57"/>
      <c r="C8" s="114"/>
      <c r="D8" s="114"/>
      <c r="E8" s="167" t="s">
        <v>293</v>
      </c>
      <c r="F8" s="165" t="s">
        <v>295</v>
      </c>
      <c r="G8" s="165" t="s">
        <v>296</v>
      </c>
      <c r="H8" s="165" t="s">
        <v>297</v>
      </c>
      <c r="I8" s="206" t="s">
        <v>568</v>
      </c>
      <c r="J8" s="180" t="s">
        <v>551</v>
      </c>
      <c r="K8" s="180" t="s">
        <v>552</v>
      </c>
      <c r="L8" s="180" t="s">
        <v>553</v>
      </c>
      <c r="M8" s="206" t="s">
        <v>567</v>
      </c>
      <c r="N8" s="165" t="s">
        <v>292</v>
      </c>
      <c r="O8" s="30"/>
    </row>
    <row r="9" spans="1:15" ht="26.25" x14ac:dyDescent="0.25">
      <c r="A9" s="62">
        <v>9</v>
      </c>
      <c r="B9" s="47"/>
      <c r="C9" s="109"/>
      <c r="D9" s="108"/>
      <c r="E9" s="207" t="s">
        <v>601</v>
      </c>
      <c r="F9" s="192">
        <v>4.3</v>
      </c>
      <c r="G9" s="192">
        <v>0</v>
      </c>
      <c r="H9" s="192" t="s">
        <v>602</v>
      </c>
      <c r="I9" s="192">
        <v>2.5</v>
      </c>
      <c r="J9" s="228" t="str">
        <f>IF(G9=0,"-",F9/G9)</f>
        <v>-</v>
      </c>
      <c r="K9" s="192">
        <v>0</v>
      </c>
      <c r="L9" s="201">
        <v>0</v>
      </c>
      <c r="M9" s="214" t="s">
        <v>622</v>
      </c>
      <c r="N9" s="207" t="s">
        <v>623</v>
      </c>
      <c r="O9" s="21"/>
    </row>
    <row r="10" spans="1:15" ht="15.75" x14ac:dyDescent="0.25">
      <c r="A10" s="62">
        <v>10</v>
      </c>
      <c r="B10" s="47"/>
      <c r="C10" s="109"/>
      <c r="D10" s="108"/>
      <c r="E10" s="207" t="s">
        <v>603</v>
      </c>
      <c r="F10" s="192">
        <v>0.15</v>
      </c>
      <c r="G10" s="192">
        <v>0</v>
      </c>
      <c r="H10" s="192" t="s">
        <v>602</v>
      </c>
      <c r="I10" s="192">
        <v>0</v>
      </c>
      <c r="J10" s="228" t="str">
        <f>IF(G10=0,"-",F10/G10)</f>
        <v>-</v>
      </c>
      <c r="K10" s="192">
        <v>0</v>
      </c>
      <c r="L10" s="201">
        <v>0</v>
      </c>
      <c r="M10" s="189" t="s">
        <v>622</v>
      </c>
      <c r="N10" s="207" t="s">
        <v>624</v>
      </c>
      <c r="O10" s="21"/>
    </row>
    <row r="11" spans="1:15" ht="15.75" x14ac:dyDescent="0.25">
      <c r="A11" s="62">
        <v>11</v>
      </c>
      <c r="B11" s="47"/>
      <c r="C11" s="109"/>
      <c r="D11" s="108"/>
      <c r="E11" s="207" t="s">
        <v>604</v>
      </c>
      <c r="F11" s="192">
        <v>11</v>
      </c>
      <c r="G11" s="192">
        <v>0</v>
      </c>
      <c r="H11" s="192" t="s">
        <v>602</v>
      </c>
      <c r="I11" s="192">
        <v>3.5</v>
      </c>
      <c r="J11" s="228" t="str">
        <f t="shared" ref="J11:J28" si="0">IF(G11=0,"-",F11/G11)</f>
        <v>-</v>
      </c>
      <c r="K11" s="192">
        <v>0</v>
      </c>
      <c r="L11" s="201">
        <v>0</v>
      </c>
      <c r="M11" s="189" t="s">
        <v>622</v>
      </c>
      <c r="N11" s="207" t="s">
        <v>625</v>
      </c>
      <c r="O11" s="21"/>
    </row>
    <row r="12" spans="1:15" ht="15.75" x14ac:dyDescent="0.25">
      <c r="A12" s="62">
        <v>12</v>
      </c>
      <c r="B12" s="47"/>
      <c r="C12" s="109"/>
      <c r="D12" s="108"/>
      <c r="E12" s="207" t="s">
        <v>605</v>
      </c>
      <c r="F12" s="192">
        <v>16</v>
      </c>
      <c r="G12" s="192">
        <v>20</v>
      </c>
      <c r="H12" s="192" t="s">
        <v>606</v>
      </c>
      <c r="I12" s="192">
        <v>0</v>
      </c>
      <c r="J12" s="228">
        <f t="shared" si="0"/>
        <v>0.8</v>
      </c>
      <c r="K12" s="192">
        <v>20</v>
      </c>
      <c r="L12" s="201">
        <v>0.85</v>
      </c>
      <c r="M12" s="189" t="s">
        <v>626</v>
      </c>
      <c r="N12" s="207" t="s">
        <v>624</v>
      </c>
      <c r="O12" s="21"/>
    </row>
    <row r="13" spans="1:15" ht="15.75" x14ac:dyDescent="0.25">
      <c r="A13" s="62">
        <v>13</v>
      </c>
      <c r="B13" s="47"/>
      <c r="C13" s="109"/>
      <c r="D13" s="108"/>
      <c r="E13" s="207" t="s">
        <v>607</v>
      </c>
      <c r="F13" s="192">
        <v>14</v>
      </c>
      <c r="G13" s="192">
        <v>25</v>
      </c>
      <c r="H13" s="192" t="s">
        <v>606</v>
      </c>
      <c r="I13" s="192">
        <v>0</v>
      </c>
      <c r="J13" s="228">
        <f t="shared" si="0"/>
        <v>0.56000000000000005</v>
      </c>
      <c r="K13" s="192">
        <v>25</v>
      </c>
      <c r="L13" s="201">
        <v>0.64</v>
      </c>
      <c r="M13" s="189" t="s">
        <v>626</v>
      </c>
      <c r="N13" s="207" t="s">
        <v>624</v>
      </c>
      <c r="O13" s="21"/>
    </row>
    <row r="14" spans="1:15" ht="15.75" x14ac:dyDescent="0.25">
      <c r="A14" s="62">
        <v>14</v>
      </c>
      <c r="B14" s="47"/>
      <c r="C14" s="109"/>
      <c r="D14" s="108"/>
      <c r="E14" s="207" t="s">
        <v>608</v>
      </c>
      <c r="F14" s="192">
        <v>2.8</v>
      </c>
      <c r="G14" s="192">
        <v>0</v>
      </c>
      <c r="H14" s="192" t="s">
        <v>602</v>
      </c>
      <c r="I14" s="192">
        <v>1</v>
      </c>
      <c r="J14" s="228" t="str">
        <f t="shared" si="0"/>
        <v>-</v>
      </c>
      <c r="K14" s="192">
        <v>0</v>
      </c>
      <c r="L14" s="201">
        <v>0</v>
      </c>
      <c r="M14" s="189" t="s">
        <v>626</v>
      </c>
      <c r="N14" s="207" t="s">
        <v>709</v>
      </c>
      <c r="O14" s="21"/>
    </row>
    <row r="15" spans="1:15" ht="15.75" x14ac:dyDescent="0.25">
      <c r="A15" s="62">
        <v>15</v>
      </c>
      <c r="B15" s="47"/>
      <c r="C15" s="109"/>
      <c r="D15" s="108"/>
      <c r="E15" s="207" t="s">
        <v>609</v>
      </c>
      <c r="F15" s="192">
        <v>2.4</v>
      </c>
      <c r="G15" s="192">
        <v>0</v>
      </c>
      <c r="H15" s="192" t="s">
        <v>602</v>
      </c>
      <c r="I15" s="192">
        <v>0.5</v>
      </c>
      <c r="J15" s="228" t="str">
        <f t="shared" si="0"/>
        <v>-</v>
      </c>
      <c r="K15" s="192">
        <v>0</v>
      </c>
      <c r="L15" s="201">
        <v>0</v>
      </c>
      <c r="M15" s="189" t="s">
        <v>622</v>
      </c>
      <c r="N15" s="207" t="s">
        <v>627</v>
      </c>
      <c r="O15" s="21"/>
    </row>
    <row r="16" spans="1:15" ht="26.25" x14ac:dyDescent="0.25">
      <c r="A16" s="62">
        <v>16</v>
      </c>
      <c r="B16" s="47"/>
      <c r="C16" s="109"/>
      <c r="D16" s="108"/>
      <c r="E16" s="207" t="s">
        <v>610</v>
      </c>
      <c r="F16" s="192">
        <v>6.1</v>
      </c>
      <c r="G16" s="192">
        <v>0</v>
      </c>
      <c r="H16" s="192" t="s">
        <v>602</v>
      </c>
      <c r="I16" s="192">
        <v>4</v>
      </c>
      <c r="J16" s="228" t="str">
        <f t="shared" si="0"/>
        <v>-</v>
      </c>
      <c r="K16" s="192">
        <v>9</v>
      </c>
      <c r="L16" s="201">
        <v>0.79</v>
      </c>
      <c r="M16" s="189" t="s">
        <v>628</v>
      </c>
      <c r="N16" s="207" t="s">
        <v>629</v>
      </c>
      <c r="O16" s="21"/>
    </row>
    <row r="17" spans="1:15" ht="15.75" x14ac:dyDescent="0.25">
      <c r="A17" s="62">
        <v>17</v>
      </c>
      <c r="B17" s="47"/>
      <c r="C17" s="109"/>
      <c r="D17" s="108"/>
      <c r="E17" s="207" t="s">
        <v>611</v>
      </c>
      <c r="F17" s="192">
        <v>0.2</v>
      </c>
      <c r="G17" s="192">
        <v>0</v>
      </c>
      <c r="H17" s="192" t="s">
        <v>602</v>
      </c>
      <c r="I17" s="192">
        <v>0</v>
      </c>
      <c r="J17" s="228" t="str">
        <f t="shared" si="0"/>
        <v>-</v>
      </c>
      <c r="K17" s="192">
        <v>0</v>
      </c>
      <c r="L17" s="201">
        <v>0</v>
      </c>
      <c r="M17" s="189" t="s">
        <v>622</v>
      </c>
      <c r="N17" s="207" t="s">
        <v>630</v>
      </c>
      <c r="O17" s="21"/>
    </row>
    <row r="18" spans="1:15" ht="15.75" x14ac:dyDescent="0.25">
      <c r="A18" s="62">
        <v>18</v>
      </c>
      <c r="B18" s="47"/>
      <c r="C18" s="109"/>
      <c r="D18" s="108"/>
      <c r="E18" s="207" t="s">
        <v>612</v>
      </c>
      <c r="F18" s="192">
        <v>0.3</v>
      </c>
      <c r="G18" s="192">
        <v>0</v>
      </c>
      <c r="H18" s="192" t="s">
        <v>602</v>
      </c>
      <c r="I18" s="192">
        <v>0</v>
      </c>
      <c r="J18" s="228" t="str">
        <f t="shared" si="0"/>
        <v>-</v>
      </c>
      <c r="K18" s="192">
        <v>0</v>
      </c>
      <c r="L18" s="201">
        <v>0</v>
      </c>
      <c r="M18" s="189" t="s">
        <v>622</v>
      </c>
      <c r="N18" s="207" t="s">
        <v>630</v>
      </c>
      <c r="O18" s="21"/>
    </row>
    <row r="19" spans="1:15" ht="26.25" x14ac:dyDescent="0.25">
      <c r="A19" s="62">
        <v>19</v>
      </c>
      <c r="B19" s="47"/>
      <c r="C19" s="109"/>
      <c r="D19" s="108"/>
      <c r="E19" s="207" t="s">
        <v>613</v>
      </c>
      <c r="F19" s="192">
        <v>8.6999999999999993</v>
      </c>
      <c r="G19" s="192">
        <v>15</v>
      </c>
      <c r="H19" s="192" t="s">
        <v>606</v>
      </c>
      <c r="I19" s="192">
        <v>4</v>
      </c>
      <c r="J19" s="228">
        <f t="shared" si="0"/>
        <v>0.57999999999999996</v>
      </c>
      <c r="K19" s="192">
        <v>15</v>
      </c>
      <c r="L19" s="201">
        <v>0.57999999999999996</v>
      </c>
      <c r="M19" s="189" t="s">
        <v>626</v>
      </c>
      <c r="N19" s="207" t="s">
        <v>631</v>
      </c>
      <c r="O19" s="21"/>
    </row>
    <row r="20" spans="1:15" ht="15.75" x14ac:dyDescent="0.25">
      <c r="A20" s="62">
        <v>20</v>
      </c>
      <c r="B20" s="47"/>
      <c r="C20" s="109"/>
      <c r="D20" s="108"/>
      <c r="E20" s="207" t="s">
        <v>614</v>
      </c>
      <c r="F20" s="192">
        <v>4.7</v>
      </c>
      <c r="G20" s="192">
        <v>0</v>
      </c>
      <c r="H20" s="192" t="s">
        <v>602</v>
      </c>
      <c r="I20" s="192">
        <v>2.5</v>
      </c>
      <c r="J20" s="228" t="str">
        <f t="shared" si="0"/>
        <v>-</v>
      </c>
      <c r="K20" s="192">
        <v>0</v>
      </c>
      <c r="L20" s="201">
        <v>0</v>
      </c>
      <c r="M20" s="189" t="s">
        <v>622</v>
      </c>
      <c r="N20" s="207" t="s">
        <v>632</v>
      </c>
      <c r="O20" s="21"/>
    </row>
    <row r="21" spans="1:15" ht="15.75" x14ac:dyDescent="0.25">
      <c r="A21" s="62">
        <v>21</v>
      </c>
      <c r="B21" s="47"/>
      <c r="C21" s="109"/>
      <c r="D21" s="108"/>
      <c r="E21" s="207" t="s">
        <v>615</v>
      </c>
      <c r="F21" s="192">
        <v>9.8000000000000007</v>
      </c>
      <c r="G21" s="192">
        <v>15</v>
      </c>
      <c r="H21" s="192" t="s">
        <v>606</v>
      </c>
      <c r="I21" s="192">
        <v>4</v>
      </c>
      <c r="J21" s="228">
        <f t="shared" si="0"/>
        <v>0.65333333333333343</v>
      </c>
      <c r="K21" s="192">
        <v>15</v>
      </c>
      <c r="L21" s="201">
        <v>0.77</v>
      </c>
      <c r="M21" s="189" t="s">
        <v>626</v>
      </c>
      <c r="N21" s="207" t="s">
        <v>633</v>
      </c>
      <c r="O21" s="21"/>
    </row>
    <row r="22" spans="1:15" ht="26.25" x14ac:dyDescent="0.25">
      <c r="A22" s="62">
        <v>22</v>
      </c>
      <c r="B22" s="47"/>
      <c r="C22" s="109"/>
      <c r="D22" s="108"/>
      <c r="E22" s="207" t="s">
        <v>616</v>
      </c>
      <c r="F22" s="192">
        <v>14</v>
      </c>
      <c r="G22" s="192">
        <v>11</v>
      </c>
      <c r="H22" s="192" t="s">
        <v>606</v>
      </c>
      <c r="I22" s="192">
        <v>3.5</v>
      </c>
      <c r="J22" s="228">
        <f t="shared" si="0"/>
        <v>1.2727272727272727</v>
      </c>
      <c r="K22" s="192">
        <v>11</v>
      </c>
      <c r="L22" s="201">
        <v>1.67</v>
      </c>
      <c r="M22" s="189" t="s">
        <v>634</v>
      </c>
      <c r="N22" s="207" t="s">
        <v>635</v>
      </c>
      <c r="O22" s="21"/>
    </row>
    <row r="23" spans="1:15" ht="15.75" x14ac:dyDescent="0.25">
      <c r="A23" s="62">
        <v>23</v>
      </c>
      <c r="B23" s="47"/>
      <c r="C23" s="109"/>
      <c r="D23" s="108"/>
      <c r="E23" s="207" t="s">
        <v>617</v>
      </c>
      <c r="F23" s="192">
        <v>2.6</v>
      </c>
      <c r="G23" s="192">
        <v>0</v>
      </c>
      <c r="H23" s="192" t="s">
        <v>602</v>
      </c>
      <c r="I23" s="192">
        <v>0</v>
      </c>
      <c r="J23" s="228" t="str">
        <f t="shared" si="0"/>
        <v>-</v>
      </c>
      <c r="K23" s="192">
        <v>0</v>
      </c>
      <c r="L23" s="201">
        <v>0</v>
      </c>
      <c r="M23" s="189" t="s">
        <v>622</v>
      </c>
      <c r="N23" s="207" t="s">
        <v>630</v>
      </c>
      <c r="O23" s="21"/>
    </row>
    <row r="24" spans="1:15" ht="26.25" x14ac:dyDescent="0.25">
      <c r="A24" s="62">
        <v>24</v>
      </c>
      <c r="B24" s="47"/>
      <c r="C24" s="109"/>
      <c r="D24" s="108"/>
      <c r="E24" s="207" t="s">
        <v>618</v>
      </c>
      <c r="F24" s="192">
        <v>13.9</v>
      </c>
      <c r="G24" s="192">
        <v>25</v>
      </c>
      <c r="H24" s="192" t="s">
        <v>606</v>
      </c>
      <c r="I24" s="192">
        <v>4</v>
      </c>
      <c r="J24" s="228">
        <f t="shared" si="0"/>
        <v>0.55600000000000005</v>
      </c>
      <c r="K24" s="192">
        <v>25</v>
      </c>
      <c r="L24" s="201">
        <v>0.64</v>
      </c>
      <c r="M24" s="189" t="s">
        <v>626</v>
      </c>
      <c r="N24" s="207" t="s">
        <v>636</v>
      </c>
      <c r="O24" s="21"/>
    </row>
    <row r="25" spans="1:15" ht="15.75" x14ac:dyDescent="0.25">
      <c r="A25" s="62">
        <v>25</v>
      </c>
      <c r="B25" s="47"/>
      <c r="C25" s="109"/>
      <c r="D25" s="108"/>
      <c r="E25" s="207" t="s">
        <v>619</v>
      </c>
      <c r="F25" s="192">
        <v>12.3</v>
      </c>
      <c r="G25" s="192">
        <v>25</v>
      </c>
      <c r="H25" s="192" t="s">
        <v>606</v>
      </c>
      <c r="I25" s="192">
        <v>0</v>
      </c>
      <c r="J25" s="228">
        <f t="shared" si="0"/>
        <v>0.49200000000000005</v>
      </c>
      <c r="K25" s="192">
        <v>25</v>
      </c>
      <c r="L25" s="201">
        <v>0.49</v>
      </c>
      <c r="M25" s="189" t="s">
        <v>626</v>
      </c>
      <c r="N25" s="207" t="s">
        <v>637</v>
      </c>
      <c r="O25" s="21"/>
    </row>
    <row r="26" spans="1:15" ht="15.75" x14ac:dyDescent="0.25">
      <c r="A26" s="62">
        <v>26</v>
      </c>
      <c r="B26" s="47"/>
      <c r="C26" s="109"/>
      <c r="D26" s="108"/>
      <c r="E26" s="207" t="s">
        <v>620</v>
      </c>
      <c r="F26" s="192">
        <v>3</v>
      </c>
      <c r="G26" s="192">
        <v>0</v>
      </c>
      <c r="H26" s="192" t="s">
        <v>602</v>
      </c>
      <c r="I26" s="192">
        <v>0</v>
      </c>
      <c r="J26" s="228" t="str">
        <f t="shared" si="0"/>
        <v>-</v>
      </c>
      <c r="K26" s="192">
        <v>0</v>
      </c>
      <c r="L26" s="201">
        <v>1.17</v>
      </c>
      <c r="M26" s="189" t="s">
        <v>626</v>
      </c>
      <c r="N26" s="207">
        <v>0</v>
      </c>
      <c r="O26" s="21"/>
    </row>
    <row r="27" spans="1:15" ht="15.75" x14ac:dyDescent="0.25">
      <c r="A27" s="62">
        <v>27</v>
      </c>
      <c r="B27" s="47"/>
      <c r="C27" s="109"/>
      <c r="D27" s="108"/>
      <c r="E27" s="207" t="s">
        <v>621</v>
      </c>
      <c r="F27" s="192">
        <v>1.1000000000000001</v>
      </c>
      <c r="G27" s="192">
        <v>0</v>
      </c>
      <c r="H27" s="192" t="s">
        <v>602</v>
      </c>
      <c r="I27" s="192">
        <v>0</v>
      </c>
      <c r="J27" s="228" t="str">
        <f t="shared" si="0"/>
        <v>-</v>
      </c>
      <c r="K27" s="192">
        <v>0</v>
      </c>
      <c r="L27" s="201">
        <v>0</v>
      </c>
      <c r="M27" s="189" t="s">
        <v>622</v>
      </c>
      <c r="N27" s="207" t="s">
        <v>630</v>
      </c>
      <c r="O27" s="21"/>
    </row>
    <row r="28" spans="1:15" ht="15.75" x14ac:dyDescent="0.25">
      <c r="A28" s="62">
        <v>28</v>
      </c>
      <c r="B28" s="47"/>
      <c r="C28" s="109"/>
      <c r="D28" s="108"/>
      <c r="E28" s="207" t="s">
        <v>294</v>
      </c>
      <c r="F28" s="192">
        <v>0</v>
      </c>
      <c r="G28" s="192">
        <v>0</v>
      </c>
      <c r="H28" s="192">
        <v>0</v>
      </c>
      <c r="I28" s="192">
        <v>0</v>
      </c>
      <c r="J28" s="228" t="str">
        <f t="shared" si="0"/>
        <v>-</v>
      </c>
      <c r="K28" s="192">
        <v>0</v>
      </c>
      <c r="L28" s="201">
        <v>0</v>
      </c>
      <c r="M28" s="189" t="s">
        <v>451</v>
      </c>
      <c r="N28" s="207">
        <v>0</v>
      </c>
      <c r="O28" s="21"/>
    </row>
    <row r="29" spans="1:15" s="10" customFormat="1" ht="15.75" x14ac:dyDescent="0.25">
      <c r="A29" s="62">
        <v>29</v>
      </c>
      <c r="B29" s="47"/>
      <c r="C29" s="108"/>
      <c r="D29" s="108"/>
      <c r="E29" s="107" t="s">
        <v>63</v>
      </c>
      <c r="F29" s="125"/>
      <c r="G29" s="125"/>
      <c r="H29" s="125"/>
      <c r="I29" s="125"/>
      <c r="J29" s="125"/>
      <c r="K29" s="125"/>
      <c r="L29" s="125"/>
      <c r="M29" s="125"/>
      <c r="N29" s="125"/>
      <c r="O29" s="21"/>
    </row>
    <row r="30" spans="1:15" s="17" customFormat="1" x14ac:dyDescent="0.2">
      <c r="A30" s="23"/>
      <c r="B30" s="56"/>
      <c r="C30" s="24"/>
      <c r="D30" s="24"/>
      <c r="E30" s="24"/>
      <c r="F30" s="24"/>
      <c r="G30" s="24"/>
      <c r="H30" s="24"/>
      <c r="I30" s="24"/>
      <c r="J30" s="24"/>
      <c r="K30" s="24"/>
      <c r="L30" s="24"/>
      <c r="M30" s="24"/>
      <c r="N30" s="24"/>
      <c r="O30" s="25"/>
    </row>
  </sheetData>
  <sheetProtection sheet="1" objects="1" formatRows="0" insertRows="0"/>
  <customSheetViews>
    <customSheetView guid="{21F2E024-704F-4E93-AC63-213755ECFFE0}" showPageBreaks="1" showGridLines="0" fitToPage="1" printArea="1" view="pageBreakPreview">
      <pageMargins left="0.70866141732283472" right="0.70866141732283472" top="0.74803149606299213" bottom="0.74803149606299213" header="0.31496062992125984" footer="0.31496062992125984"/>
      <pageSetup paperSize="9" scale="62" fitToHeight="10" orientation="landscape"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1">
    <mergeCell ref="A5:M5"/>
  </mergeCells>
  <dataValidations count="3">
    <dataValidation allowBlank="1" showInputMessage="1" showErrorMessage="1" prompt="Please enter text." sqref="N9:N28"/>
    <dataValidation allowBlank="1" showInputMessage="1" showErrorMessage="1" prompt="Please enter text" sqref="E9:E28"/>
    <dataValidation type="list" allowBlank="1" showInputMessage="1" showErrorMessage="1" prompt="Please select from available drop-down options" sqref="M9:M28">
      <formula1>"Subtransmission circuit,Transformer,Ancillary equipment,Transpower,Other,No constraint within +5 years,[Select one]"</formula1>
    </dataValidation>
  </dataValidations>
  <pageMargins left="0.70866141732283472" right="0.70866141732283472" top="0.74803149606299213" bottom="0.74803149606299213" header="0.31496062992125989" footer="0.31496062992125989"/>
  <pageSetup paperSize="9" scale="54" orientation="landscape" cellComments="asDisplayed" r:id="rId2"/>
  <headerFooter>
    <oddHeader>&amp;CCommerce Commission Information Disclosure Template</oddHeader>
    <oddFooter>&amp;L&amp;F&amp;C&amp;P&amp;R&amp;A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rgb="FF92D050"/>
    <pageSetUpPr fitToPage="1"/>
  </sheetPr>
  <dimension ref="A1:N46"/>
  <sheetViews>
    <sheetView showGridLines="0" zoomScaleNormal="100" zoomScaleSheetLayoutView="100" workbookViewId="0">
      <selection activeCell="A7" sqref="A7:A8"/>
    </sheetView>
  </sheetViews>
  <sheetFormatPr defaultRowHeight="12.75" x14ac:dyDescent="0.2"/>
  <cols>
    <col min="1" max="1" width="4.85546875" style="17" customWidth="1"/>
    <col min="2" max="2" width="2.5703125" style="53" customWidth="1"/>
    <col min="3" max="3" width="6.140625" style="17" customWidth="1"/>
    <col min="4" max="5" width="2.28515625" style="17" customWidth="1"/>
    <col min="6" max="6" width="62.42578125" style="15" customWidth="1"/>
    <col min="7" max="7" width="29.7109375" style="15" customWidth="1"/>
    <col min="8" max="13" width="16.140625" style="17" customWidth="1"/>
    <col min="14" max="14" width="1.5703125" style="17" customWidth="1"/>
    <col min="15" max="16384" width="9.140625" style="17"/>
  </cols>
  <sheetData>
    <row r="1" spans="1:14" s="9" customFormat="1" ht="15" customHeight="1" x14ac:dyDescent="0.2">
      <c r="A1" s="31"/>
      <c r="B1" s="32"/>
      <c r="C1" s="32"/>
      <c r="D1" s="32"/>
      <c r="E1" s="32"/>
      <c r="F1" s="32"/>
      <c r="G1" s="32"/>
      <c r="H1" s="32"/>
      <c r="I1" s="32"/>
      <c r="J1" s="32"/>
      <c r="K1" s="32"/>
      <c r="L1" s="32"/>
      <c r="M1" s="32"/>
      <c r="N1" s="33"/>
    </row>
    <row r="2" spans="1:14" s="9" customFormat="1" ht="18" customHeight="1" x14ac:dyDescent="0.3">
      <c r="A2" s="34"/>
      <c r="B2" s="54"/>
      <c r="C2" s="50"/>
      <c r="D2" s="50"/>
      <c r="E2" s="50"/>
      <c r="F2" s="50"/>
      <c r="G2" s="50"/>
      <c r="H2" s="50"/>
      <c r="I2" s="43"/>
      <c r="J2" s="45" t="s">
        <v>7</v>
      </c>
      <c r="K2" s="310" t="str">
        <f>IF(NOT(ISBLANK(CoverSheet!$C$8)),CoverSheet!$C$8,"")</f>
        <v>Alpine Energy Limited</v>
      </c>
      <c r="L2" s="310"/>
      <c r="M2" s="310"/>
      <c r="N2" s="26"/>
    </row>
    <row r="3" spans="1:14" s="9" customFormat="1" ht="18" customHeight="1" x14ac:dyDescent="0.25">
      <c r="A3" s="34"/>
      <c r="B3" s="54"/>
      <c r="C3" s="50"/>
      <c r="D3" s="50"/>
      <c r="E3" s="50"/>
      <c r="F3" s="50"/>
      <c r="G3" s="50"/>
      <c r="H3" s="50"/>
      <c r="I3" s="43"/>
      <c r="J3" s="45" t="s">
        <v>238</v>
      </c>
      <c r="K3" s="311" t="str">
        <f>IF(ISNUMBER(CoverSheet!$C$12),TEXT(CoverSheet!$C$12,"_([$-1409]d mmmm yyyy;_(@")&amp;" –"&amp;TEXT(DATE(YEAR(CoverSheet!$C$12)+10,MONTH(CoverSheet!$C$12),DAY(CoverSheet!$C$12)-1),"_([$-1409]d mmmm yyyy;_(@"),"")</f>
        <v xml:space="preserve"> 1 April 2015 – 31 March 2025</v>
      </c>
      <c r="L3" s="311"/>
      <c r="M3" s="311"/>
      <c r="N3" s="26"/>
    </row>
    <row r="4" spans="1:14" s="9" customFormat="1" ht="21" x14ac:dyDescent="0.35">
      <c r="A4" s="90" t="s">
        <v>513</v>
      </c>
      <c r="B4" s="55"/>
      <c r="C4" s="50"/>
      <c r="D4" s="50"/>
      <c r="E4" s="50"/>
      <c r="F4" s="50"/>
      <c r="G4" s="50"/>
      <c r="H4" s="50"/>
      <c r="I4" s="50"/>
      <c r="J4" s="51"/>
      <c r="K4" s="50"/>
      <c r="L4" s="50"/>
      <c r="M4" s="50"/>
      <c r="N4" s="26"/>
    </row>
    <row r="5" spans="1:14" s="136" customFormat="1" ht="39" customHeight="1" x14ac:dyDescent="0.2">
      <c r="A5" s="307" t="s">
        <v>496</v>
      </c>
      <c r="B5" s="308"/>
      <c r="C5" s="308"/>
      <c r="D5" s="308"/>
      <c r="E5" s="308"/>
      <c r="F5" s="308"/>
      <c r="G5" s="308"/>
      <c r="H5" s="308"/>
      <c r="I5" s="308"/>
      <c r="J5" s="308"/>
      <c r="K5" s="308"/>
      <c r="L5" s="308"/>
      <c r="M5" s="308"/>
      <c r="N5" s="130"/>
    </row>
    <row r="6" spans="1:14" ht="15" customHeight="1" x14ac:dyDescent="0.2">
      <c r="A6" s="39" t="s">
        <v>535</v>
      </c>
      <c r="B6" s="58"/>
      <c r="C6" s="51"/>
      <c r="D6" s="50"/>
      <c r="E6" s="50"/>
      <c r="F6" s="50"/>
      <c r="G6" s="50"/>
      <c r="H6" s="50"/>
      <c r="I6" s="50"/>
      <c r="J6" s="50"/>
      <c r="K6" s="50"/>
      <c r="L6" s="50"/>
      <c r="M6" s="50"/>
      <c r="N6" s="26"/>
    </row>
    <row r="7" spans="1:14" ht="29.25" customHeight="1" x14ac:dyDescent="0.3">
      <c r="A7" s="44">
        <v>7</v>
      </c>
      <c r="B7" s="47"/>
      <c r="C7" s="110" t="s">
        <v>472</v>
      </c>
      <c r="D7" s="121"/>
      <c r="E7" s="125"/>
      <c r="F7" s="125"/>
      <c r="G7" s="125"/>
      <c r="H7" s="316"/>
      <c r="I7" s="316"/>
      <c r="J7" s="316"/>
      <c r="K7" s="316"/>
      <c r="L7" s="316"/>
      <c r="M7" s="316"/>
      <c r="N7" s="22"/>
    </row>
    <row r="8" spans="1:14" s="65" customFormat="1" ht="16.5" customHeight="1" x14ac:dyDescent="0.2">
      <c r="A8" s="62">
        <v>8</v>
      </c>
      <c r="B8" s="47"/>
      <c r="C8" s="143"/>
      <c r="D8" s="121"/>
      <c r="E8" s="133" t="s">
        <v>471</v>
      </c>
      <c r="F8" s="125"/>
      <c r="G8" s="125"/>
      <c r="H8" s="316" t="s">
        <v>290</v>
      </c>
      <c r="I8" s="316"/>
      <c r="J8" s="316"/>
      <c r="K8" s="316"/>
      <c r="L8" s="316"/>
      <c r="M8" s="316"/>
      <c r="N8" s="22"/>
    </row>
    <row r="9" spans="1:14" ht="12.75" customHeight="1" x14ac:dyDescent="0.2">
      <c r="A9" s="62">
        <v>9</v>
      </c>
      <c r="B9" s="47"/>
      <c r="C9" s="125"/>
      <c r="D9" s="125"/>
      <c r="E9" s="125"/>
      <c r="F9" s="125"/>
      <c r="G9" s="125"/>
      <c r="H9" s="145" t="s">
        <v>239</v>
      </c>
      <c r="I9" s="145" t="s">
        <v>454</v>
      </c>
      <c r="J9" s="145" t="s">
        <v>455</v>
      </c>
      <c r="K9" s="145" t="s">
        <v>456</v>
      </c>
      <c r="L9" s="145" t="s">
        <v>457</v>
      </c>
      <c r="M9" s="145" t="s">
        <v>458</v>
      </c>
      <c r="N9" s="21"/>
    </row>
    <row r="10" spans="1:14" ht="12.75" customHeight="1" x14ac:dyDescent="0.2">
      <c r="A10" s="44">
        <v>10</v>
      </c>
      <c r="B10" s="47"/>
      <c r="C10" s="122"/>
      <c r="D10" s="122"/>
      <c r="E10" s="122"/>
      <c r="F10" s="133"/>
      <c r="G10" s="221" t="str">
        <f>IF(ISNUMBER(CoverSheet!$C$12),"for year ended","")</f>
        <v>for year ended</v>
      </c>
      <c r="H10" s="146">
        <f>IF(ISNUMBER(CoverSheet!$C$12),DATE(YEAR(CoverSheet!$C$12),MONTH(CoverSheet!$C$12),DAY(CoverSheet!$C$12))-1,"")</f>
        <v>42094</v>
      </c>
      <c r="I10" s="146">
        <f>IF(ISNUMBER(CoverSheet!$C$12),DATE(YEAR(CoverSheet!$C$12)+1,MONTH(CoverSheet!$C$12),DAY(CoverSheet!$C$12))-1,"")</f>
        <v>42460</v>
      </c>
      <c r="J10" s="146">
        <f>IF(ISNUMBER(CoverSheet!$C$12),DATE(YEAR(CoverSheet!$C$12)+2,MONTH(CoverSheet!$C$12),DAY(CoverSheet!$C$12))-1,"")</f>
        <v>42825</v>
      </c>
      <c r="K10" s="146">
        <f>IF(ISNUMBER(CoverSheet!$C$12),DATE(YEAR(CoverSheet!$C$12)+3,MONTH(CoverSheet!$C$12),DAY(CoverSheet!$C$12))-1,"")</f>
        <v>43190</v>
      </c>
      <c r="L10" s="146">
        <f>IF(ISNUMBER(CoverSheet!$C$12),DATE(YEAR(CoverSheet!$C$12)+4,MONTH(CoverSheet!$C$12),DAY(CoverSheet!$C$12))-1,"")</f>
        <v>43555</v>
      </c>
      <c r="M10" s="146">
        <f>IF(ISNUMBER(CoverSheet!$C$12),DATE(YEAR(CoverSheet!$C$12)+5,MONTH(CoverSheet!$C$12),DAY(CoverSheet!$C$12))-1,"")</f>
        <v>43921</v>
      </c>
      <c r="N10" s="22"/>
    </row>
    <row r="11" spans="1:14" s="76" customFormat="1" ht="17.25" customHeight="1" x14ac:dyDescent="0.2">
      <c r="A11" s="62">
        <v>11</v>
      </c>
      <c r="B11" s="47"/>
      <c r="C11" s="122"/>
      <c r="D11" s="122"/>
      <c r="E11" s="122"/>
      <c r="F11" s="133" t="s">
        <v>508</v>
      </c>
      <c r="G11" s="224"/>
      <c r="H11" s="63"/>
      <c r="I11" s="146"/>
      <c r="J11" s="146"/>
      <c r="K11" s="146"/>
      <c r="L11" s="146"/>
      <c r="M11" s="146"/>
      <c r="N11" s="22"/>
    </row>
    <row r="12" spans="1:14" ht="15" customHeight="1" x14ac:dyDescent="0.2">
      <c r="A12" s="44">
        <v>12</v>
      </c>
      <c r="B12" s="47"/>
      <c r="C12" s="304"/>
      <c r="D12" s="304"/>
      <c r="E12" s="122"/>
      <c r="F12" s="207" t="s">
        <v>638</v>
      </c>
      <c r="G12" s="66"/>
      <c r="H12" s="192">
        <v>7691.1500000000005</v>
      </c>
      <c r="I12" s="192">
        <v>8447.4396766015743</v>
      </c>
      <c r="J12" s="192">
        <v>9278.0971753018075</v>
      </c>
      <c r="K12" s="192">
        <v>10190.43526676888</v>
      </c>
      <c r="L12" s="192">
        <v>11192.485804378197</v>
      </c>
      <c r="M12" s="192">
        <v>12293.070433381778</v>
      </c>
      <c r="N12" s="22"/>
    </row>
    <row r="13" spans="1:14" s="292" customFormat="1" ht="15" customHeight="1" x14ac:dyDescent="0.2">
      <c r="A13" s="62"/>
      <c r="B13" s="47"/>
      <c r="C13" s="291"/>
      <c r="D13" s="291"/>
      <c r="E13" s="291"/>
      <c r="F13" s="207" t="s">
        <v>639</v>
      </c>
      <c r="G13" s="66"/>
      <c r="H13" s="226">
        <v>19.190000000000001</v>
      </c>
      <c r="I13" s="226">
        <v>21.076999849695326</v>
      </c>
      <c r="J13" s="226">
        <v>23.149553030956579</v>
      </c>
      <c r="K13" s="226">
        <v>25.425905458779873</v>
      </c>
      <c r="L13" s="226">
        <v>27.926097213812969</v>
      </c>
      <c r="M13" s="226">
        <v>30.672138967072069</v>
      </c>
      <c r="N13" s="22"/>
    </row>
    <row r="14" spans="1:14" s="292" customFormat="1" ht="15" customHeight="1" x14ac:dyDescent="0.2">
      <c r="A14" s="62"/>
      <c r="B14" s="47"/>
      <c r="C14" s="291"/>
      <c r="D14" s="291"/>
      <c r="E14" s="291"/>
      <c r="F14" s="207" t="s">
        <v>640</v>
      </c>
      <c r="G14" s="66"/>
      <c r="H14" s="226">
        <v>21132.23</v>
      </c>
      <c r="I14" s="226">
        <v>22433.832868996247</v>
      </c>
      <c r="J14" s="226">
        <v>23815.605697744933</v>
      </c>
      <c r="K14" s="226">
        <v>25282.486415164163</v>
      </c>
      <c r="L14" s="226">
        <v>26839.717093295923</v>
      </c>
      <c r="M14" s="226">
        <v>28492.862680471604</v>
      </c>
      <c r="N14" s="22"/>
    </row>
    <row r="15" spans="1:14" s="292" customFormat="1" ht="15" customHeight="1" x14ac:dyDescent="0.2">
      <c r="A15" s="62"/>
      <c r="B15" s="47"/>
      <c r="C15" s="291"/>
      <c r="D15" s="291"/>
      <c r="E15" s="291"/>
      <c r="F15" s="207" t="s">
        <v>641</v>
      </c>
      <c r="G15" s="66"/>
      <c r="H15" s="226">
        <v>87.86915181831462</v>
      </c>
      <c r="I15" s="226">
        <v>93.281299050432807</v>
      </c>
      <c r="J15" s="226">
        <v>99.026798056819743</v>
      </c>
      <c r="K15" s="226">
        <v>105.12618105891032</v>
      </c>
      <c r="L15" s="226">
        <v>111.6012449245268</v>
      </c>
      <c r="M15" s="226">
        <v>118.47512906156851</v>
      </c>
      <c r="N15" s="22"/>
    </row>
    <row r="16" spans="1:14" s="292" customFormat="1" ht="15" customHeight="1" x14ac:dyDescent="0.2">
      <c r="A16" s="62"/>
      <c r="B16" s="47"/>
      <c r="C16" s="291"/>
      <c r="D16" s="291"/>
      <c r="E16" s="291"/>
      <c r="F16" s="207" t="s">
        <v>642</v>
      </c>
      <c r="G16" s="66"/>
      <c r="H16" s="226">
        <v>1127.1600000000001</v>
      </c>
      <c r="I16" s="226">
        <v>1190.8558450730004</v>
      </c>
      <c r="J16" s="226">
        <v>1258.1511442426361</v>
      </c>
      <c r="K16" s="226">
        <v>1329.2493027668004</v>
      </c>
      <c r="L16" s="226">
        <v>1404.3652203405502</v>
      </c>
      <c r="M16" s="226">
        <v>1483.7259406470919</v>
      </c>
      <c r="N16" s="22"/>
    </row>
    <row r="17" spans="1:14" s="292" customFormat="1" ht="15" customHeight="1" x14ac:dyDescent="0.2">
      <c r="A17" s="62"/>
      <c r="B17" s="47"/>
      <c r="C17" s="291"/>
      <c r="D17" s="291"/>
      <c r="E17" s="291"/>
      <c r="F17" s="207" t="s">
        <v>643</v>
      </c>
      <c r="G17" s="66"/>
      <c r="H17" s="226">
        <v>19.311880020446907</v>
      </c>
      <c r="I17" s="226">
        <v>20.610314995457607</v>
      </c>
      <c r="J17" s="226">
        <v>21.996050294545817</v>
      </c>
      <c r="K17" s="226">
        <v>23.474955558263986</v>
      </c>
      <c r="L17" s="226">
        <v>25.053295072666501</v>
      </c>
      <c r="M17" s="226">
        <v>26.737754303314755</v>
      </c>
      <c r="N17" s="22"/>
    </row>
    <row r="18" spans="1:14" ht="15" customHeight="1" x14ac:dyDescent="0.2">
      <c r="A18" s="44">
        <v>13</v>
      </c>
      <c r="B18" s="47"/>
      <c r="C18" s="304"/>
      <c r="D18" s="304"/>
      <c r="E18" s="122"/>
      <c r="F18" s="207" t="s">
        <v>644</v>
      </c>
      <c r="G18" s="125"/>
      <c r="H18" s="192">
        <v>1492.78</v>
      </c>
      <c r="I18" s="192">
        <v>1536.8786475303345</v>
      </c>
      <c r="J18" s="192">
        <v>1582.2800260149991</v>
      </c>
      <c r="K18" s="192">
        <v>1629.0226198074695</v>
      </c>
      <c r="L18" s="192">
        <v>1677.146050138685</v>
      </c>
      <c r="M18" s="192">
        <v>1726.691108701875</v>
      </c>
      <c r="N18" s="22"/>
    </row>
    <row r="19" spans="1:14" ht="15" customHeight="1" x14ac:dyDescent="0.2">
      <c r="A19" s="44">
        <v>14</v>
      </c>
      <c r="B19" s="47"/>
      <c r="C19" s="304"/>
      <c r="D19" s="304"/>
      <c r="E19" s="122"/>
      <c r="F19" s="207" t="s">
        <v>645</v>
      </c>
      <c r="G19" s="125"/>
      <c r="H19" s="192">
        <v>138.37</v>
      </c>
      <c r="I19" s="192">
        <v>138.46420824552911</v>
      </c>
      <c r="J19" s="192">
        <v>138.55848063208248</v>
      </c>
      <c r="K19" s="192">
        <v>138.65281720333007</v>
      </c>
      <c r="L19" s="192">
        <v>138.74721800297158</v>
      </c>
      <c r="M19" s="192">
        <v>138.84168307473647</v>
      </c>
      <c r="N19" s="22"/>
    </row>
    <row r="20" spans="1:14" ht="15" customHeight="1" x14ac:dyDescent="0.2">
      <c r="A20" s="44">
        <v>15</v>
      </c>
      <c r="B20" s="47"/>
      <c r="C20" s="304"/>
      <c r="D20" s="304"/>
      <c r="E20" s="122"/>
      <c r="F20" s="207" t="s">
        <v>646</v>
      </c>
      <c r="G20" s="125"/>
      <c r="H20" s="192">
        <v>10.100000000000001</v>
      </c>
      <c r="I20" s="192">
        <v>10.120200000000002</v>
      </c>
      <c r="J20" s="192">
        <v>10.140440400000003</v>
      </c>
      <c r="K20" s="192">
        <v>10.160721280800002</v>
      </c>
      <c r="L20" s="192">
        <v>10.181042723361603</v>
      </c>
      <c r="M20" s="192">
        <v>10.201404808808327</v>
      </c>
      <c r="N20" s="22"/>
    </row>
    <row r="21" spans="1:14" ht="15" customHeight="1" thickBot="1" x14ac:dyDescent="0.25">
      <c r="A21" s="44">
        <v>16</v>
      </c>
      <c r="B21" s="47"/>
      <c r="C21" s="304"/>
      <c r="D21" s="304"/>
      <c r="E21" s="122"/>
      <c r="F21" s="207" t="s">
        <v>647</v>
      </c>
      <c r="G21" s="125"/>
      <c r="H21" s="192">
        <v>5</v>
      </c>
      <c r="I21" s="192">
        <v>5</v>
      </c>
      <c r="J21" s="192">
        <v>6</v>
      </c>
      <c r="K21" s="192">
        <v>6</v>
      </c>
      <c r="L21" s="192">
        <v>7</v>
      </c>
      <c r="M21" s="192">
        <v>7</v>
      </c>
      <c r="N21" s="22"/>
    </row>
    <row r="22" spans="1:14" ht="15" customHeight="1" thickBot="1" x14ac:dyDescent="0.25">
      <c r="A22" s="44">
        <v>17</v>
      </c>
      <c r="B22" s="47"/>
      <c r="C22" s="122"/>
      <c r="D22" s="122"/>
      <c r="E22" s="120" t="s">
        <v>68</v>
      </c>
      <c r="F22" s="191"/>
      <c r="G22" s="125"/>
      <c r="H22" s="199">
        <f t="shared" ref="H22:M22" si="0">SUM(H12:H21)</f>
        <v>31723.161031838757</v>
      </c>
      <c r="I22" s="199">
        <f t="shared" si="0"/>
        <v>33897.560060342272</v>
      </c>
      <c r="J22" s="199">
        <f t="shared" si="0"/>
        <v>36233.005365718775</v>
      </c>
      <c r="K22" s="199">
        <f t="shared" si="0"/>
        <v>38740.034185067401</v>
      </c>
      <c r="L22" s="199">
        <f t="shared" si="0"/>
        <v>41434.223066090693</v>
      </c>
      <c r="M22" s="199">
        <f t="shared" si="0"/>
        <v>44328.278273417847</v>
      </c>
      <c r="N22" s="22"/>
    </row>
    <row r="23" spans="1:14" x14ac:dyDescent="0.2">
      <c r="A23" s="44">
        <v>18</v>
      </c>
      <c r="B23" s="47"/>
      <c r="C23" s="122"/>
      <c r="D23" s="122"/>
      <c r="E23" s="122"/>
      <c r="F23" s="107" t="s">
        <v>249</v>
      </c>
      <c r="G23" s="125"/>
      <c r="H23" s="121"/>
      <c r="I23" s="121"/>
      <c r="J23" s="125"/>
      <c r="K23" s="121"/>
      <c r="L23" s="121"/>
      <c r="M23" s="121"/>
      <c r="N23" s="22"/>
    </row>
    <row r="24" spans="1:14" ht="15.75" x14ac:dyDescent="0.25">
      <c r="A24" s="44">
        <v>19</v>
      </c>
      <c r="B24" s="47"/>
      <c r="C24" s="122"/>
      <c r="D24" s="118" t="s">
        <v>491</v>
      </c>
      <c r="E24" s="122"/>
      <c r="F24" s="122"/>
      <c r="G24" s="125"/>
      <c r="H24" s="121"/>
      <c r="I24" s="121"/>
      <c r="J24" s="125"/>
      <c r="K24" s="121"/>
      <c r="L24" s="121"/>
      <c r="M24" s="121"/>
      <c r="N24" s="22"/>
    </row>
    <row r="25" spans="1:14" ht="15" customHeight="1" x14ac:dyDescent="0.2">
      <c r="A25" s="44">
        <v>20</v>
      </c>
      <c r="B25" s="47"/>
      <c r="C25" s="122"/>
      <c r="D25" s="122"/>
      <c r="E25" s="122"/>
      <c r="F25" s="122" t="s">
        <v>290</v>
      </c>
      <c r="G25" s="125"/>
      <c r="H25" s="192">
        <v>100</v>
      </c>
      <c r="I25" s="192">
        <v>180.19</v>
      </c>
      <c r="J25" s="192">
        <v>325.33390000000003</v>
      </c>
      <c r="K25" s="192">
        <v>588.0443590000001</v>
      </c>
      <c r="L25" s="192">
        <v>1063.5502897900003</v>
      </c>
      <c r="M25" s="192">
        <v>1904.3896619103259</v>
      </c>
      <c r="N25" s="22"/>
    </row>
    <row r="26" spans="1:14" ht="15" customHeight="1" x14ac:dyDescent="0.2">
      <c r="A26" s="44">
        <v>21</v>
      </c>
      <c r="B26" s="47"/>
      <c r="C26" s="122"/>
      <c r="D26" s="122"/>
      <c r="E26" s="122"/>
      <c r="F26" s="229" t="s">
        <v>577</v>
      </c>
      <c r="G26" s="125"/>
      <c r="H26" s="192">
        <v>9.3350000000000009</v>
      </c>
      <c r="I26" s="192">
        <v>9.6264162959459458</v>
      </c>
      <c r="J26" s="192">
        <v>10.133813495662162</v>
      </c>
      <c r="K26" s="192">
        <v>11.052202427148513</v>
      </c>
      <c r="L26" s="192">
        <v>12.714486393138809</v>
      </c>
      <c r="M26" s="192">
        <v>15.653910942327544</v>
      </c>
      <c r="N26" s="22"/>
    </row>
    <row r="27" spans="1:14" ht="29.25" customHeight="1" x14ac:dyDescent="0.3">
      <c r="A27" s="44">
        <v>22</v>
      </c>
      <c r="B27" s="47"/>
      <c r="C27" s="110" t="s">
        <v>497</v>
      </c>
      <c r="D27" s="121"/>
      <c r="E27" s="125"/>
      <c r="F27" s="125"/>
      <c r="G27" s="125"/>
      <c r="H27" s="316"/>
      <c r="I27" s="316"/>
      <c r="J27" s="316"/>
      <c r="K27" s="316"/>
      <c r="L27" s="316"/>
      <c r="M27" s="316"/>
      <c r="N27" s="22"/>
    </row>
    <row r="28" spans="1:14" ht="12.75" customHeight="1" x14ac:dyDescent="0.2">
      <c r="A28" s="44">
        <v>23</v>
      </c>
      <c r="B28" s="47"/>
      <c r="C28" s="122"/>
      <c r="D28" s="122"/>
      <c r="E28" s="122"/>
      <c r="F28" s="133"/>
      <c r="G28" s="125"/>
      <c r="H28" s="145" t="s">
        <v>239</v>
      </c>
      <c r="I28" s="145" t="s">
        <v>454</v>
      </c>
      <c r="J28" s="145" t="s">
        <v>455</v>
      </c>
      <c r="K28" s="145" t="s">
        <v>456</v>
      </c>
      <c r="L28" s="145" t="s">
        <v>457</v>
      </c>
      <c r="M28" s="145" t="s">
        <v>458</v>
      </c>
      <c r="N28" s="22"/>
    </row>
    <row r="29" spans="1:14" ht="15.75" x14ac:dyDescent="0.25">
      <c r="A29" s="44">
        <v>24</v>
      </c>
      <c r="B29" s="47"/>
      <c r="C29" s="122"/>
      <c r="D29" s="118" t="s">
        <v>291</v>
      </c>
      <c r="E29" s="122"/>
      <c r="F29" s="122"/>
      <c r="G29" s="221" t="str">
        <f>IF(ISNUMBER(CoverSheet!$C$12),"for year ended","")</f>
        <v>for year ended</v>
      </c>
      <c r="H29" s="146">
        <f>IF(ISNUMBER(CoverSheet!$C$12),DATE(YEAR(CoverSheet!$C$12),MONTH(CoverSheet!$C$12),DAY(CoverSheet!$C$12))-1,"")</f>
        <v>42094</v>
      </c>
      <c r="I29" s="146">
        <f>IF(ISNUMBER(CoverSheet!$C$12),DATE(YEAR(CoverSheet!$C$12)+1,MONTH(CoverSheet!$C$12),DAY(CoverSheet!$C$12))-1,"")</f>
        <v>42460</v>
      </c>
      <c r="J29" s="146">
        <f>IF(ISNUMBER(CoverSheet!$C$12),DATE(YEAR(CoverSheet!$C$12)+2,MONTH(CoverSheet!$C$12),DAY(CoverSheet!$C$12))-1,"")</f>
        <v>42825</v>
      </c>
      <c r="K29" s="146">
        <f>IF(ISNUMBER(CoverSheet!$C$12),DATE(YEAR(CoverSheet!$C$12)+3,MONTH(CoverSheet!$C$12),DAY(CoverSheet!$C$12))-1,"")</f>
        <v>43190</v>
      </c>
      <c r="L29" s="146">
        <f>IF(ISNUMBER(CoverSheet!$C$12),DATE(YEAR(CoverSheet!$C$12)+4,MONTH(CoverSheet!$C$12),DAY(CoverSheet!$C$12))-1,"")</f>
        <v>43555</v>
      </c>
      <c r="M29" s="146">
        <f>IF(ISNUMBER(CoverSheet!$C$12),DATE(YEAR(CoverSheet!$C$12)+5,MONTH(CoverSheet!$C$12),DAY(CoverSheet!$C$12))-1,"")</f>
        <v>43921</v>
      </c>
      <c r="N29" s="21"/>
    </row>
    <row r="30" spans="1:14" ht="15" customHeight="1" x14ac:dyDescent="0.2">
      <c r="A30" s="44">
        <v>25</v>
      </c>
      <c r="B30" s="47"/>
      <c r="C30" s="122"/>
      <c r="D30" s="122"/>
      <c r="E30" s="122"/>
      <c r="F30" s="122" t="s">
        <v>73</v>
      </c>
      <c r="G30" s="66"/>
      <c r="H30" s="192">
        <v>130.13612000000001</v>
      </c>
      <c r="I30" s="192">
        <v>133.16252</v>
      </c>
      <c r="J30" s="192">
        <v>136.18892</v>
      </c>
      <c r="K30" s="192">
        <v>139.21531999999999</v>
      </c>
      <c r="L30" s="192">
        <v>142.24171999999999</v>
      </c>
      <c r="M30" s="192">
        <v>145.26811999999998</v>
      </c>
      <c r="N30" s="21"/>
    </row>
    <row r="31" spans="1:14" ht="15" customHeight="1" thickBot="1" x14ac:dyDescent="0.25">
      <c r="A31" s="44">
        <v>26</v>
      </c>
      <c r="B31" s="47"/>
      <c r="C31" s="122"/>
      <c r="D31" s="124" t="s">
        <v>5</v>
      </c>
      <c r="E31" s="122"/>
      <c r="F31" s="122" t="s">
        <v>492</v>
      </c>
      <c r="G31" s="125"/>
      <c r="H31" s="192">
        <v>6.6637199999999996</v>
      </c>
      <c r="I31" s="192">
        <v>6.6637199999999996</v>
      </c>
      <c r="J31" s="192">
        <v>6.6637199999999996</v>
      </c>
      <c r="K31" s="192">
        <v>6.6637199999999996</v>
      </c>
      <c r="L31" s="192">
        <v>6.6637199999999996</v>
      </c>
      <c r="M31" s="192">
        <v>6.6637199999999996</v>
      </c>
      <c r="N31" s="21"/>
    </row>
    <row r="32" spans="1:14" ht="15" customHeight="1" thickBot="1" x14ac:dyDescent="0.25">
      <c r="A32" s="44">
        <v>27</v>
      </c>
      <c r="B32" s="47"/>
      <c r="C32" s="122"/>
      <c r="D32" s="124"/>
      <c r="E32" s="64" t="s">
        <v>465</v>
      </c>
      <c r="F32" s="122"/>
      <c r="G32" s="125"/>
      <c r="H32" s="199">
        <f t="shared" ref="H32:M32" si="1">H30+H31</f>
        <v>136.79984000000002</v>
      </c>
      <c r="I32" s="199">
        <f t="shared" si="1"/>
        <v>139.82624000000001</v>
      </c>
      <c r="J32" s="199">
        <f t="shared" si="1"/>
        <v>142.85264000000001</v>
      </c>
      <c r="K32" s="199">
        <f t="shared" si="1"/>
        <v>145.87904</v>
      </c>
      <c r="L32" s="199">
        <f t="shared" si="1"/>
        <v>148.90544</v>
      </c>
      <c r="M32" s="199">
        <f t="shared" si="1"/>
        <v>151.93183999999999</v>
      </c>
      <c r="N32" s="21"/>
    </row>
    <row r="33" spans="1:14" ht="15" customHeight="1" thickBot="1" x14ac:dyDescent="0.25">
      <c r="A33" s="44">
        <v>28</v>
      </c>
      <c r="B33" s="47"/>
      <c r="C33" s="122"/>
      <c r="D33" s="124" t="s">
        <v>4</v>
      </c>
      <c r="E33" s="122"/>
      <c r="F33" s="122" t="s">
        <v>74</v>
      </c>
      <c r="G33" s="125"/>
      <c r="H33" s="192"/>
      <c r="I33" s="192"/>
      <c r="J33" s="192"/>
      <c r="K33" s="192"/>
      <c r="L33" s="192"/>
      <c r="M33" s="192"/>
      <c r="N33" s="21"/>
    </row>
    <row r="34" spans="1:14" ht="15" customHeight="1" thickBot="1" x14ac:dyDescent="0.25">
      <c r="A34" s="44">
        <v>29</v>
      </c>
      <c r="B34" s="47"/>
      <c r="C34" s="122"/>
      <c r="D34" s="122"/>
      <c r="E34" s="64" t="s">
        <v>487</v>
      </c>
      <c r="F34" s="122"/>
      <c r="G34" s="125"/>
      <c r="H34" s="199">
        <f t="shared" ref="H34:M34" si="2">H32-H33</f>
        <v>136.79984000000002</v>
      </c>
      <c r="I34" s="199">
        <f t="shared" si="2"/>
        <v>139.82624000000001</v>
      </c>
      <c r="J34" s="199">
        <f t="shared" si="2"/>
        <v>142.85264000000001</v>
      </c>
      <c r="K34" s="199">
        <f t="shared" si="2"/>
        <v>145.87904</v>
      </c>
      <c r="L34" s="199">
        <f t="shared" si="2"/>
        <v>148.90544</v>
      </c>
      <c r="M34" s="199">
        <f t="shared" si="2"/>
        <v>151.93183999999999</v>
      </c>
      <c r="N34" s="21"/>
    </row>
    <row r="35" spans="1:14" ht="30" customHeight="1" x14ac:dyDescent="0.25">
      <c r="A35" s="44">
        <v>30</v>
      </c>
      <c r="B35" s="47"/>
      <c r="C35" s="122"/>
      <c r="D35" s="118" t="s">
        <v>299</v>
      </c>
      <c r="E35" s="122"/>
      <c r="F35" s="122"/>
      <c r="G35" s="125"/>
      <c r="H35" s="125"/>
      <c r="I35" s="125"/>
      <c r="J35" s="125"/>
      <c r="K35" s="125"/>
      <c r="L35" s="125"/>
      <c r="M35" s="125"/>
      <c r="N35" s="21"/>
    </row>
    <row r="36" spans="1:14" ht="15" customHeight="1" x14ac:dyDescent="0.2">
      <c r="A36" s="44">
        <v>31</v>
      </c>
      <c r="B36" s="47"/>
      <c r="C36" s="122"/>
      <c r="D36" s="122"/>
      <c r="E36" s="122"/>
      <c r="F36" s="122" t="s">
        <v>75</v>
      </c>
      <c r="G36" s="125"/>
      <c r="H36" s="192">
        <v>755.50689456972236</v>
      </c>
      <c r="I36" s="192">
        <v>773.07669813944472</v>
      </c>
      <c r="J36" s="192">
        <v>790.64650170916696</v>
      </c>
      <c r="K36" s="192">
        <v>808.21630527888919</v>
      </c>
      <c r="L36" s="192">
        <v>825.78610884861143</v>
      </c>
      <c r="M36" s="192">
        <v>843.35591241833379</v>
      </c>
      <c r="N36" s="21"/>
    </row>
    <row r="37" spans="1:14" ht="15" customHeight="1" x14ac:dyDescent="0.2">
      <c r="A37" s="44">
        <v>32</v>
      </c>
      <c r="B37" s="47"/>
      <c r="C37" s="122"/>
      <c r="D37" s="124" t="s">
        <v>4</v>
      </c>
      <c r="E37" s="122"/>
      <c r="F37" s="122" t="s">
        <v>76</v>
      </c>
      <c r="G37" s="125"/>
      <c r="H37" s="192">
        <v>19.964063258658111</v>
      </c>
      <c r="I37" s="192">
        <v>20.428340517316222</v>
      </c>
      <c r="J37" s="192">
        <v>20.892617775974333</v>
      </c>
      <c r="K37" s="192">
        <v>21.356895034632444</v>
      </c>
      <c r="L37" s="192">
        <v>21.821172293290552</v>
      </c>
      <c r="M37" s="192">
        <v>22.285449551948663</v>
      </c>
      <c r="N37" s="21"/>
    </row>
    <row r="38" spans="1:14" ht="15" customHeight="1" x14ac:dyDescent="0.2">
      <c r="A38" s="44">
        <v>33</v>
      </c>
      <c r="B38" s="47"/>
      <c r="C38" s="122"/>
      <c r="D38" s="124" t="s">
        <v>5</v>
      </c>
      <c r="E38" s="122"/>
      <c r="F38" s="122" t="s">
        <v>493</v>
      </c>
      <c r="G38" s="125"/>
      <c r="H38" s="192">
        <v>34.440006900848971</v>
      </c>
      <c r="I38" s="192">
        <v>35.24093163169794</v>
      </c>
      <c r="J38" s="192">
        <v>36.041856362546909</v>
      </c>
      <c r="K38" s="192">
        <v>36.842781093395878</v>
      </c>
      <c r="L38" s="192">
        <v>37.643705824244847</v>
      </c>
      <c r="M38" s="192">
        <v>38.444630555093816</v>
      </c>
      <c r="N38" s="21"/>
    </row>
    <row r="39" spans="1:14" ht="15" customHeight="1" thickBot="1" x14ac:dyDescent="0.25">
      <c r="A39" s="44">
        <v>34</v>
      </c>
      <c r="B39" s="47"/>
      <c r="C39" s="122"/>
      <c r="D39" s="124" t="s">
        <v>4</v>
      </c>
      <c r="E39" s="122"/>
      <c r="F39" s="122" t="s">
        <v>77</v>
      </c>
      <c r="G39" s="125"/>
      <c r="H39" s="192"/>
      <c r="I39" s="192"/>
      <c r="J39" s="192"/>
      <c r="K39" s="192"/>
      <c r="L39" s="192"/>
      <c r="M39" s="192"/>
      <c r="N39" s="21"/>
    </row>
    <row r="40" spans="1:14" ht="15" customHeight="1" thickBot="1" x14ac:dyDescent="0.25">
      <c r="A40" s="62">
        <v>35</v>
      </c>
      <c r="B40" s="47"/>
      <c r="C40" s="122"/>
      <c r="D40" s="122"/>
      <c r="E40" s="64" t="s">
        <v>498</v>
      </c>
      <c r="F40" s="122"/>
      <c r="G40" s="125"/>
      <c r="H40" s="199">
        <f t="shared" ref="H40:M40" si="3">H36-H37+H38-H39</f>
        <v>769.98283821191319</v>
      </c>
      <c r="I40" s="199">
        <f t="shared" si="3"/>
        <v>787.88928925382641</v>
      </c>
      <c r="J40" s="199">
        <f t="shared" si="3"/>
        <v>805.79574029573951</v>
      </c>
      <c r="K40" s="199">
        <f t="shared" si="3"/>
        <v>823.70219133765261</v>
      </c>
      <c r="L40" s="199">
        <f t="shared" si="3"/>
        <v>841.60864237956571</v>
      </c>
      <c r="M40" s="199">
        <f t="shared" si="3"/>
        <v>859.51509342147892</v>
      </c>
      <c r="N40" s="21"/>
    </row>
    <row r="41" spans="1:14" s="70" customFormat="1" ht="15" customHeight="1" thickBot="1" x14ac:dyDescent="0.25">
      <c r="A41" s="62">
        <v>36</v>
      </c>
      <c r="B41" s="47"/>
      <c r="C41" s="122"/>
      <c r="D41" s="124" t="s">
        <v>4</v>
      </c>
      <c r="E41" s="122"/>
      <c r="F41" s="122" t="s">
        <v>499</v>
      </c>
      <c r="G41" s="125"/>
      <c r="H41" s="192">
        <v>732.93879022414308</v>
      </c>
      <c r="I41" s="192">
        <v>749.98375786828638</v>
      </c>
      <c r="J41" s="192">
        <v>767.02872551242967</v>
      </c>
      <c r="K41" s="192">
        <v>784.07369315657297</v>
      </c>
      <c r="L41" s="192">
        <v>801.11866080071616</v>
      </c>
      <c r="M41" s="192">
        <v>818.16362844485946</v>
      </c>
      <c r="N41" s="21"/>
    </row>
    <row r="42" spans="1:14" s="70" customFormat="1" ht="15" customHeight="1" thickBot="1" x14ac:dyDescent="0.25">
      <c r="A42" s="62">
        <v>37</v>
      </c>
      <c r="B42" s="47"/>
      <c r="C42" s="122"/>
      <c r="D42" s="122"/>
      <c r="E42" s="64" t="s">
        <v>500</v>
      </c>
      <c r="F42" s="122"/>
      <c r="G42" s="125"/>
      <c r="H42" s="199">
        <f t="shared" ref="H42:M42" si="4">H40-H41</f>
        <v>37.044047987770114</v>
      </c>
      <c r="I42" s="199">
        <f t="shared" si="4"/>
        <v>37.90553138554003</v>
      </c>
      <c r="J42" s="199">
        <f t="shared" si="4"/>
        <v>38.767014783309833</v>
      </c>
      <c r="K42" s="199">
        <f t="shared" si="4"/>
        <v>39.628498181079635</v>
      </c>
      <c r="L42" s="199">
        <f t="shared" si="4"/>
        <v>40.489981578849552</v>
      </c>
      <c r="M42" s="199">
        <f t="shared" si="4"/>
        <v>41.351464976619468</v>
      </c>
      <c r="N42" s="21"/>
    </row>
    <row r="43" spans="1:14" ht="12.75" customHeight="1" thickBot="1" x14ac:dyDescent="0.25">
      <c r="A43" s="62">
        <v>38</v>
      </c>
      <c r="B43" s="47"/>
      <c r="C43" s="122"/>
      <c r="D43" s="122"/>
      <c r="E43" s="122"/>
      <c r="F43" s="122"/>
      <c r="G43" s="125"/>
      <c r="H43" s="125"/>
      <c r="I43" s="125"/>
      <c r="J43" s="125"/>
      <c r="K43" s="125"/>
      <c r="L43" s="125"/>
      <c r="M43" s="125"/>
      <c r="N43" s="21"/>
    </row>
    <row r="44" spans="1:14" ht="15" customHeight="1" thickBot="1" x14ac:dyDescent="0.25">
      <c r="A44" s="62">
        <v>39</v>
      </c>
      <c r="B44" s="47"/>
      <c r="C44" s="122"/>
      <c r="D44" s="122"/>
      <c r="E44" s="64" t="s">
        <v>78</v>
      </c>
      <c r="F44" s="122"/>
      <c r="G44" s="125"/>
      <c r="H44" s="202">
        <f t="shared" ref="H44:M44" si="5">IF(H34&lt;&gt;0,H40/(H34*8760)*1000,0)</f>
        <v>0.64252695230320678</v>
      </c>
      <c r="I44" s="202">
        <f t="shared" si="5"/>
        <v>0.64323906361574079</v>
      </c>
      <c r="J44" s="202">
        <f t="shared" si="5"/>
        <v>0.64392100210575987</v>
      </c>
      <c r="K44" s="202">
        <f t="shared" si="5"/>
        <v>0.64457464566531897</v>
      </c>
      <c r="L44" s="202">
        <f t="shared" si="5"/>
        <v>0.6452017195190477</v>
      </c>
      <c r="M44" s="202">
        <f t="shared" si="5"/>
        <v>0.64580381142941401</v>
      </c>
      <c r="N44" s="21"/>
    </row>
    <row r="45" spans="1:14" s="70" customFormat="1" ht="15" customHeight="1" thickBot="1" x14ac:dyDescent="0.25">
      <c r="A45" s="62">
        <v>40</v>
      </c>
      <c r="B45" s="47"/>
      <c r="C45" s="122"/>
      <c r="D45" s="122"/>
      <c r="E45" s="64" t="s">
        <v>501</v>
      </c>
      <c r="F45" s="122"/>
      <c r="G45" s="125"/>
      <c r="H45" s="203">
        <f t="shared" ref="H45:M45" si="6">IF(H40=0,"-",H42/H40)</f>
        <v>4.8110225513331405E-2</v>
      </c>
      <c r="I45" s="203">
        <f t="shared" si="6"/>
        <v>4.811022551333146E-2</v>
      </c>
      <c r="J45" s="203">
        <f t="shared" si="6"/>
        <v>4.8110225513331377E-2</v>
      </c>
      <c r="K45" s="203">
        <f t="shared" si="6"/>
        <v>4.8110225513331301E-2</v>
      </c>
      <c r="L45" s="203">
        <f t="shared" si="6"/>
        <v>4.8110225513331363E-2</v>
      </c>
      <c r="M45" s="203">
        <f t="shared" si="6"/>
        <v>4.8110225513331412E-2</v>
      </c>
      <c r="N45" s="21"/>
    </row>
    <row r="46" spans="1:14" x14ac:dyDescent="0.2">
      <c r="A46" s="23"/>
      <c r="B46" s="56"/>
      <c r="C46" s="24"/>
      <c r="D46" s="24"/>
      <c r="E46" s="24"/>
      <c r="F46" s="24"/>
      <c r="G46" s="24"/>
      <c r="H46" s="24"/>
      <c r="I46" s="24"/>
      <c r="J46" s="24"/>
      <c r="K46" s="24"/>
      <c r="L46" s="24"/>
      <c r="M46" s="24"/>
      <c r="N46" s="25"/>
    </row>
  </sheetData>
  <sheetProtection sheet="1" objects="1" formatRows="0" insertRows="0"/>
  <customSheetViews>
    <customSheetView guid="{21F2E024-704F-4E93-AC63-213755ECFFE0}" scale="70" showPageBreaks="1" showGridLines="0" printArea="1" view="pageBreakPreview">
      <pane ySplit="6" topLeftCell="A7" activePane="bottomLeft" state="frozen"/>
      <selection pane="bottomLeft" activeCell="G40" sqref="G40"/>
      <pageMargins left="0.70866141732283472" right="0.70866141732283472" top="0.74803149606299213" bottom="0.74803149606299213" header="0.31496062992125984" footer="0.31496062992125984"/>
      <pageSetup paperSize="9" scale="75" fitToHeight="10" orientation="landscape"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11">
    <mergeCell ref="H27:M27"/>
    <mergeCell ref="C19:D19"/>
    <mergeCell ref="C20:D20"/>
    <mergeCell ref="K2:M2"/>
    <mergeCell ref="K3:M3"/>
    <mergeCell ref="C21:D21"/>
    <mergeCell ref="C12:D12"/>
    <mergeCell ref="C18:D18"/>
    <mergeCell ref="H8:M8"/>
    <mergeCell ref="A5:M5"/>
    <mergeCell ref="H7:M7"/>
  </mergeCells>
  <dataValidations count="1">
    <dataValidation allowBlank="1" showInputMessage="1" showErrorMessage="1" prompt="Please enter text" sqref="F12:F21"/>
  </dataValidations>
  <pageMargins left="0.70866141732283472" right="0.70866141732283472" top="0.74803149606299213" bottom="0.74803149606299213" header="0.31496062992125989" footer="0.31496062992125989"/>
  <pageSetup paperSize="9" scale="53" orientation="landscape" cellComments="asDisplayed" r:id="rId2"/>
  <headerFooter>
    <oddHeader>&amp;CCommerce Commission Information Disclosure Template</oddHeader>
    <oddFooter>&amp;L&amp;F&amp;C&amp;P&amp;R&amp;A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92D050"/>
    <pageSetUpPr fitToPage="1"/>
  </sheetPr>
  <dimension ref="A1:N16"/>
  <sheetViews>
    <sheetView showGridLines="0" zoomScaleNormal="100" zoomScaleSheetLayoutView="100" workbookViewId="0">
      <selection activeCell="J30" sqref="J30"/>
    </sheetView>
  </sheetViews>
  <sheetFormatPr defaultRowHeight="12.75" x14ac:dyDescent="0.2"/>
  <cols>
    <col min="1" max="1" width="4.5703125" style="17" customWidth="1"/>
    <col min="2" max="2" width="3.28515625" style="17" customWidth="1"/>
    <col min="3" max="3" width="6.140625" style="17" customWidth="1"/>
    <col min="4" max="5" width="2.28515625" style="17" customWidth="1"/>
    <col min="6" max="6" width="41.5703125" style="17" customWidth="1"/>
    <col min="7" max="7" width="30.42578125" style="17" customWidth="1"/>
    <col min="8" max="13" width="16.140625" style="17" customWidth="1"/>
    <col min="14" max="14" width="1.7109375" style="17" customWidth="1"/>
    <col min="15" max="16384" width="9.140625" style="17"/>
  </cols>
  <sheetData>
    <row r="1" spans="1:14" ht="15" customHeight="1" x14ac:dyDescent="0.2">
      <c r="A1" s="31"/>
      <c r="B1" s="32"/>
      <c r="C1" s="32"/>
      <c r="D1" s="32"/>
      <c r="E1" s="32"/>
      <c r="F1" s="32"/>
      <c r="G1" s="32"/>
      <c r="H1" s="32"/>
      <c r="I1" s="32"/>
      <c r="J1" s="32"/>
      <c r="K1" s="32"/>
      <c r="L1" s="32"/>
      <c r="M1" s="32"/>
      <c r="N1" s="33"/>
    </row>
    <row r="2" spans="1:14" ht="18" customHeight="1" x14ac:dyDescent="0.3">
      <c r="A2" s="34"/>
      <c r="B2" s="80"/>
      <c r="C2" s="80"/>
      <c r="D2" s="80"/>
      <c r="E2" s="80"/>
      <c r="F2" s="80"/>
      <c r="G2" s="80"/>
      <c r="H2" s="80"/>
      <c r="I2" s="29"/>
      <c r="J2" s="45" t="s">
        <v>7</v>
      </c>
      <c r="K2" s="310" t="str">
        <f>IF(NOT(ISBLANK(CoverSheet!$C$8)),CoverSheet!$C$8,"")</f>
        <v>Alpine Energy Limited</v>
      </c>
      <c r="L2" s="310"/>
      <c r="M2" s="310"/>
      <c r="N2" s="26"/>
    </row>
    <row r="3" spans="1:14" ht="18" customHeight="1" x14ac:dyDescent="0.3">
      <c r="A3" s="34"/>
      <c r="B3" s="80"/>
      <c r="C3" s="80"/>
      <c r="D3" s="80"/>
      <c r="E3" s="80"/>
      <c r="F3" s="80"/>
      <c r="G3" s="80"/>
      <c r="H3" s="80"/>
      <c r="I3" s="29"/>
      <c r="J3" s="45" t="s">
        <v>238</v>
      </c>
      <c r="K3" s="311" t="str">
        <f>IF(ISNUMBER(CoverSheet!$C$12),TEXT(CoverSheet!$C$12,"_([$-1409]d mmmm yyyy;_(@")&amp;" –"&amp;TEXT(DATE(YEAR(CoverSheet!$C$12)+10,MONTH(CoverSheet!$C$12),DAY(CoverSheet!$C$12)-1),"_([$-1409]d mmmm yyyy;_(@"),"")</f>
        <v xml:space="preserve"> 1 April 2015 – 31 March 2025</v>
      </c>
      <c r="L3" s="311"/>
      <c r="M3" s="311"/>
      <c r="N3" s="26"/>
    </row>
    <row r="4" spans="1:14" ht="18" customHeight="1" x14ac:dyDescent="0.35">
      <c r="A4" s="81"/>
      <c r="B4" s="80"/>
      <c r="C4" s="80"/>
      <c r="D4" s="80"/>
      <c r="E4" s="80"/>
      <c r="F4" s="80"/>
      <c r="G4" s="80"/>
      <c r="H4" s="80"/>
      <c r="I4" s="43"/>
      <c r="J4" s="45" t="s">
        <v>70</v>
      </c>
      <c r="K4" s="317"/>
      <c r="L4" s="317"/>
      <c r="M4" s="317"/>
      <c r="N4" s="26"/>
    </row>
    <row r="5" spans="1:14" s="85" customFormat="1" ht="21" x14ac:dyDescent="0.35">
      <c r="A5" s="90" t="s">
        <v>425</v>
      </c>
      <c r="B5" s="86"/>
      <c r="C5" s="86"/>
      <c r="D5" s="86"/>
      <c r="E5" s="86"/>
      <c r="F5" s="86"/>
      <c r="G5" s="86"/>
      <c r="H5" s="86"/>
      <c r="I5" s="43"/>
      <c r="J5" s="45"/>
      <c r="K5" s="45"/>
      <c r="L5" s="45"/>
      <c r="M5" s="45"/>
      <c r="N5" s="26"/>
    </row>
    <row r="6" spans="1:14" s="19" customFormat="1" ht="33" customHeight="1" x14ac:dyDescent="0.2">
      <c r="A6" s="318" t="s">
        <v>502</v>
      </c>
      <c r="B6" s="319"/>
      <c r="C6" s="319"/>
      <c r="D6" s="319"/>
      <c r="E6" s="319"/>
      <c r="F6" s="319"/>
      <c r="G6" s="319"/>
      <c r="H6" s="319"/>
      <c r="I6" s="319"/>
      <c r="J6" s="319"/>
      <c r="K6" s="319"/>
      <c r="L6" s="319"/>
      <c r="M6" s="319"/>
      <c r="N6" s="46"/>
    </row>
    <row r="7" spans="1:14" ht="15" customHeight="1" x14ac:dyDescent="0.2">
      <c r="A7" s="39" t="s">
        <v>535</v>
      </c>
      <c r="B7" s="58"/>
      <c r="C7" s="36"/>
      <c r="D7" s="80"/>
      <c r="E7" s="80"/>
      <c r="F7" s="80"/>
      <c r="G7" s="80"/>
      <c r="H7" s="80"/>
      <c r="I7" s="80"/>
      <c r="J7" s="80"/>
      <c r="K7" s="80"/>
      <c r="L7" s="80"/>
      <c r="M7" s="80"/>
      <c r="N7" s="26"/>
    </row>
    <row r="8" spans="1:14" ht="14.25" customHeight="1" x14ac:dyDescent="0.2">
      <c r="A8" s="62">
        <v>8</v>
      </c>
      <c r="B8" s="82"/>
      <c r="C8" s="79"/>
      <c r="D8" s="79"/>
      <c r="E8" s="79"/>
      <c r="F8" s="79"/>
      <c r="G8" s="35"/>
      <c r="H8" s="35" t="s">
        <v>239</v>
      </c>
      <c r="I8" s="35" t="s">
        <v>454</v>
      </c>
      <c r="J8" s="35" t="s">
        <v>455</v>
      </c>
      <c r="K8" s="35" t="s">
        <v>456</v>
      </c>
      <c r="L8" s="35" t="s">
        <v>457</v>
      </c>
      <c r="M8" s="35" t="s">
        <v>458</v>
      </c>
      <c r="N8" s="38"/>
    </row>
    <row r="9" spans="1:14" ht="12.75" customHeight="1" x14ac:dyDescent="0.2">
      <c r="A9" s="62">
        <v>9</v>
      </c>
      <c r="B9" s="79"/>
      <c r="C9" s="27"/>
      <c r="D9" s="79"/>
      <c r="E9" s="64"/>
      <c r="F9" s="83"/>
      <c r="G9" s="221" t="str">
        <f>IF(ISNUMBER(CoverSheet!$C$12),"for year ended","")</f>
        <v>for year ended</v>
      </c>
      <c r="H9" s="52">
        <f>IF(ISNUMBER(CoverSheet!$C$12),DATE(YEAR(CoverSheet!$C$12),MONTH(CoverSheet!$C$12),DAY(CoverSheet!$C$12))-1,"")</f>
        <v>42094</v>
      </c>
      <c r="I9" s="52">
        <f>IF(ISNUMBER(CoverSheet!$C$12),DATE(YEAR(CoverSheet!$C$12)+1,MONTH(CoverSheet!$C$12),DAY(CoverSheet!$C$12))-1,"")</f>
        <v>42460</v>
      </c>
      <c r="J9" s="52">
        <f>IF(ISNUMBER(CoverSheet!$C$12),DATE(YEAR(CoverSheet!$C$12)+2,MONTH(CoverSheet!$C$12),DAY(CoverSheet!$C$12))-1,"")</f>
        <v>42825</v>
      </c>
      <c r="K9" s="52">
        <f>IF(ISNUMBER(CoverSheet!$C$12),DATE(YEAR(CoverSheet!$C$12)+3,MONTH(CoverSheet!$C$12),DAY(CoverSheet!$C$12))-1,"")</f>
        <v>43190</v>
      </c>
      <c r="L9" s="52">
        <f>IF(ISNUMBER(CoverSheet!$C$12),DATE(YEAR(CoverSheet!$C$12)+4,MONTH(CoverSheet!$C$12),DAY(CoverSheet!$C$12))-1,"")</f>
        <v>43555</v>
      </c>
      <c r="M9" s="52">
        <f>IF(ISNUMBER(CoverSheet!$C$12),DATE(YEAR(CoverSheet!$C$12)+5,MONTH(CoverSheet!$C$12),DAY(CoverSheet!$C$12))-1,"")</f>
        <v>43921</v>
      </c>
      <c r="N9" s="21"/>
    </row>
    <row r="10" spans="1:14" s="77" customFormat="1" ht="12.75" customHeight="1" x14ac:dyDescent="0.2">
      <c r="A10" s="62">
        <v>10</v>
      </c>
      <c r="B10" s="79"/>
      <c r="C10" s="27"/>
      <c r="D10" s="79"/>
      <c r="E10" s="64" t="s">
        <v>12</v>
      </c>
      <c r="F10" s="83"/>
      <c r="G10" s="221"/>
      <c r="H10" s="63"/>
      <c r="I10" s="52"/>
      <c r="J10" s="52"/>
      <c r="K10" s="52"/>
      <c r="L10" s="52"/>
      <c r="M10" s="52"/>
      <c r="N10" s="21"/>
    </row>
    <row r="11" spans="1:14" ht="15" customHeight="1" x14ac:dyDescent="0.2">
      <c r="A11" s="62">
        <v>11</v>
      </c>
      <c r="B11" s="79"/>
      <c r="C11" s="37"/>
      <c r="D11" s="79"/>
      <c r="E11" s="83"/>
      <c r="F11" s="83" t="s">
        <v>10</v>
      </c>
      <c r="G11" s="66"/>
      <c r="H11" s="204">
        <v>49.265999999999998</v>
      </c>
      <c r="I11" s="204">
        <v>48.999000000000002</v>
      </c>
      <c r="J11" s="204">
        <v>48.999000000000002</v>
      </c>
      <c r="K11" s="204">
        <v>48.999000000000002</v>
      </c>
      <c r="L11" s="204">
        <v>48.999000000000002</v>
      </c>
      <c r="M11" s="204">
        <v>48.999000000000002</v>
      </c>
      <c r="N11" s="21"/>
    </row>
    <row r="12" spans="1:14" ht="15" customHeight="1" x14ac:dyDescent="0.2">
      <c r="A12" s="62">
        <v>12</v>
      </c>
      <c r="B12" s="79"/>
      <c r="C12" s="37"/>
      <c r="D12" s="79"/>
      <c r="E12" s="83"/>
      <c r="F12" s="83" t="s">
        <v>11</v>
      </c>
      <c r="G12" s="82"/>
      <c r="H12" s="204">
        <v>114.95399999999999</v>
      </c>
      <c r="I12" s="204">
        <v>114.331</v>
      </c>
      <c r="J12" s="204">
        <v>114.331</v>
      </c>
      <c r="K12" s="204">
        <v>114.331</v>
      </c>
      <c r="L12" s="204">
        <v>114.331</v>
      </c>
      <c r="M12" s="204">
        <v>114.331</v>
      </c>
      <c r="N12" s="21"/>
    </row>
    <row r="13" spans="1:14" ht="30" customHeight="1" x14ac:dyDescent="0.2">
      <c r="A13" s="62">
        <v>13</v>
      </c>
      <c r="B13" s="79"/>
      <c r="C13" s="83"/>
      <c r="D13" s="79"/>
      <c r="E13" s="64" t="s">
        <v>300</v>
      </c>
      <c r="F13" s="83"/>
      <c r="G13" s="79"/>
      <c r="H13" s="79"/>
      <c r="I13" s="79"/>
      <c r="J13" s="79"/>
      <c r="K13" s="79"/>
      <c r="L13" s="79"/>
      <c r="M13" s="79"/>
      <c r="N13" s="21"/>
    </row>
    <row r="14" spans="1:14" ht="15" customHeight="1" x14ac:dyDescent="0.2">
      <c r="A14" s="62">
        <v>14</v>
      </c>
      <c r="B14" s="79"/>
      <c r="C14" s="37"/>
      <c r="D14" s="79"/>
      <c r="E14" s="83"/>
      <c r="F14" s="83" t="s">
        <v>10</v>
      </c>
      <c r="G14" s="82"/>
      <c r="H14" s="200">
        <v>0.3</v>
      </c>
      <c r="I14" s="200">
        <v>0.47369999999999995</v>
      </c>
      <c r="J14" s="200">
        <v>0.47369999999999995</v>
      </c>
      <c r="K14" s="200">
        <v>0.47369999999999995</v>
      </c>
      <c r="L14" s="200">
        <v>0.47369999999999995</v>
      </c>
      <c r="M14" s="200">
        <v>0.47369999999999995</v>
      </c>
      <c r="N14" s="21"/>
    </row>
    <row r="15" spans="1:14" ht="15" customHeight="1" x14ac:dyDescent="0.2">
      <c r="A15" s="62">
        <v>15</v>
      </c>
      <c r="B15" s="79"/>
      <c r="C15" s="37"/>
      <c r="D15" s="79"/>
      <c r="E15" s="83"/>
      <c r="F15" s="83" t="s">
        <v>11</v>
      </c>
      <c r="G15" s="82"/>
      <c r="H15" s="200">
        <v>1.39</v>
      </c>
      <c r="I15" s="200">
        <v>1.1052999999999999</v>
      </c>
      <c r="J15" s="200">
        <v>1.1052999999999999</v>
      </c>
      <c r="K15" s="200">
        <v>1.1052999999999999</v>
      </c>
      <c r="L15" s="200">
        <v>1.1052999999999999</v>
      </c>
      <c r="M15" s="200">
        <v>1.1052999999999999</v>
      </c>
      <c r="N15" s="21"/>
    </row>
    <row r="16" spans="1:14" x14ac:dyDescent="0.2">
      <c r="A16" s="23"/>
      <c r="B16" s="24"/>
      <c r="C16" s="24"/>
      <c r="D16" s="24"/>
      <c r="E16" s="24"/>
      <c r="F16" s="24"/>
      <c r="G16" s="24"/>
      <c r="H16" s="24"/>
      <c r="I16" s="24"/>
      <c r="J16" s="24"/>
      <c r="K16" s="24"/>
      <c r="L16" s="24"/>
      <c r="M16" s="24"/>
      <c r="N16" s="25"/>
    </row>
  </sheetData>
  <sheetProtection sheet="1" objects="1" formatRows="0" insertRows="0"/>
  <customSheetViews>
    <customSheetView guid="{21F2E024-704F-4E93-AC63-213755ECFFE0}" scale="55" showPageBreaks="1" showGridLines="0" fitToPage="1" view="pageBreakPreview">
      <pane ySplit="6" topLeftCell="A7" activePane="bottomLeft" state="frozen"/>
      <selection pane="bottomLeft" activeCell="H39" sqref="H39"/>
      <pageMargins left="0.70866141732283472" right="0.70866141732283472" top="0.74803149606299213" bottom="0.74803149606299213" header="0.31496062992125984" footer="0.31496062992125984"/>
      <pageSetup paperSize="9" scale="90" fitToHeight="10" orientation="landscape"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4">
    <mergeCell ref="K2:M2"/>
    <mergeCell ref="K3:M3"/>
    <mergeCell ref="K4:M4"/>
    <mergeCell ref="A6:M6"/>
  </mergeCells>
  <dataValidations count="1">
    <dataValidation allowBlank="1" showInputMessage="1" showErrorMessage="1" prompt="Please enter Network / Sub-Network Name" sqref="K4:M4"/>
  </dataValidations>
  <pageMargins left="0.70866141732283472" right="0.70866141732283472" top="0.74803149606299213" bottom="0.74803149606299213" header="0.31496062992125989" footer="0.31496062992125989"/>
  <pageSetup paperSize="9" scale="77" orientation="landscape" cellComments="asDisplayed" r:id="rId2"/>
  <headerFooter>
    <oddHeader>&amp;CCommerce Commission Information Disclosure Template</oddHeader>
    <oddFooter>&amp;L&amp;F&amp;C&amp;P&amp;R&amp;A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12</vt:i4>
      </vt:variant>
    </vt:vector>
  </HeadingPairs>
  <TitlesOfParts>
    <vt:vector size="22" baseType="lpstr">
      <vt:lpstr>CoverSheet</vt:lpstr>
      <vt:lpstr>TOC</vt:lpstr>
      <vt:lpstr>Instructions</vt:lpstr>
      <vt:lpstr>S11a.Capex Forecast</vt:lpstr>
      <vt:lpstr>S11b.Opex Forecast</vt:lpstr>
      <vt:lpstr>S12a.Asset Condition</vt:lpstr>
      <vt:lpstr>S12b.Capacity Forecast</vt:lpstr>
      <vt:lpstr>S12c.Demand Forecast</vt:lpstr>
      <vt:lpstr>S12d.Reliability Forecast</vt:lpstr>
      <vt:lpstr>S13.AMMAT</vt:lpstr>
      <vt:lpstr>CoverSheet!Print_Area</vt:lpstr>
      <vt:lpstr>Instructions!Print_Area</vt:lpstr>
      <vt:lpstr>'S11a.Capex Forecast'!Print_Area</vt:lpstr>
      <vt:lpstr>S13.AMMAT!Print_Area</vt:lpstr>
      <vt:lpstr>TOC!Print_Area</vt:lpstr>
      <vt:lpstr>'S11a.Capex Forecast'!Print_Titles</vt:lpstr>
      <vt:lpstr>'S11b.Opex Forecast'!Print_Titles</vt:lpstr>
      <vt:lpstr>'S12a.Asset Condition'!Print_Titles</vt:lpstr>
      <vt:lpstr>'S12b.Capacity Forecast'!Print_Titles</vt:lpstr>
      <vt:lpstr>'S12c.Demand Forecast'!Print_Titles</vt:lpstr>
      <vt:lpstr>'S12d.Reliability Forecast'!Print_Titles</vt:lpstr>
      <vt:lpstr>S13.AMMAT!Print_Titles</vt:lpstr>
    </vt:vector>
  </TitlesOfParts>
  <Company>Commerce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EDB Information Disclosure Templates Draft 16 Jan</dc:title>
  <dc:creator>ComCom</dc:creator>
  <cp:lastModifiedBy>Willem Rawlins</cp:lastModifiedBy>
  <cp:lastPrinted>2015-03-24T19:44:55Z</cp:lastPrinted>
  <dcterms:created xsi:type="dcterms:W3CDTF">2010-01-15T02:39:26Z</dcterms:created>
  <dcterms:modified xsi:type="dcterms:W3CDTF">2016-03-21T20:11:41Z</dcterms:modified>
</cp:coreProperties>
</file>